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Competition\Events\Track &amp; Field\2018 Fixtures\"/>
    </mc:Choice>
  </mc:AlternateContent>
  <xr:revisionPtr revIDLastSave="0" documentId="13_ncr:1_{DCC0771F-3E58-4110-82D6-23298DEC8AE0}" xr6:coauthVersionLast="31" xr6:coauthVersionMax="31" xr10:uidLastSave="{00000000-0000-0000-0000-000000000000}"/>
  <bookViews>
    <workbookView xWindow="0" yWindow="0" windowWidth="19200" windowHeight="6825" firstSheet="33" activeTab="37" xr2:uid="{00000000-000D-0000-FFFF-FFFF00000000}"/>
  </bookViews>
  <sheets>
    <sheet name="Match 3 Timetable" sheetId="1" state="hidden" r:id="rId1"/>
    <sheet name="Teams" sheetId="6" state="hidden" r:id="rId2"/>
    <sheet name="AAAC-U17" sheetId="8" r:id="rId3"/>
    <sheet name="AAAC-U20" sheetId="25" r:id="rId4"/>
    <sheet name="ADAC-U17" sheetId="10" r:id="rId5"/>
    <sheet name="ADAC-U20" sheetId="26" r:id="rId6"/>
    <sheet name="BSAC-U17" sheetId="11" r:id="rId7"/>
    <sheet name="BSAC-U20" sheetId="27" r:id="rId8"/>
    <sheet name="DHH-U17" sheetId="12" r:id="rId9"/>
    <sheet name="DHH-U20" sheetId="28" r:id="rId10"/>
    <sheet name="IH-U17" sheetId="14" r:id="rId11"/>
    <sheet name="IH-U20" sheetId="29" r:id="rId12"/>
    <sheet name="ISA-U17" sheetId="13" r:id="rId13"/>
    <sheet name="ISA-U20" sheetId="32" r:id="rId14"/>
    <sheet name="MAC_PSH-U17" sheetId="15" r:id="rId15"/>
    <sheet name="MAC_PSH-U20" sheetId="30" r:id="rId16"/>
    <sheet name="TN-U17" sheetId="16" r:id="rId17"/>
    <sheet name="TN-U20" sheetId="31" r:id="rId18"/>
    <sheet name="U17 Non Counters" sheetId="23" r:id="rId19"/>
    <sheet name="U20 Non Counters" sheetId="33" r:id="rId20"/>
    <sheet name="Start lists" sheetId="17" r:id="rId21"/>
    <sheet name="Lane Draws" sheetId="24" r:id="rId22"/>
    <sheet name="U17M HJ" sheetId="20" r:id="rId23"/>
    <sheet name="U20M HJ" sheetId="18" r:id="rId24"/>
    <sheet name="U20W HT" sheetId="19" r:id="rId25"/>
    <sheet name="U17M HT" sheetId="21" r:id="rId26"/>
    <sheet name="U20M HT" sheetId="34" r:id="rId27"/>
    <sheet name="U17M JT" sheetId="35" r:id="rId28"/>
    <sheet name="U17W PV" sheetId="42" r:id="rId29"/>
    <sheet name="U20W PV" sheetId="43" r:id="rId30"/>
    <sheet name="U17M SP" sheetId="36" r:id="rId31"/>
    <sheet name="U20M SP" sheetId="37" r:id="rId32"/>
    <sheet name="U17W JT" sheetId="22" r:id="rId33"/>
    <sheet name="U17W HJ" sheetId="38" r:id="rId34"/>
    <sheet name="U20W HJ" sheetId="39" r:id="rId35"/>
    <sheet name="U20W LJ" sheetId="40" r:id="rId36"/>
    <sheet name="U20M LJ" sheetId="41" r:id="rId37"/>
    <sheet name="Track Results" sheetId="4" r:id="rId38"/>
    <sheet name="Field Results" sheetId="5" r:id="rId39"/>
    <sheet name="Points" sheetId="7" r:id="rId40"/>
    <sheet name="Lynx" sheetId="9" r:id="rId41"/>
  </sheets>
  <definedNames>
    <definedName name="_GoBack" localSheetId="38">'Field Results'!#REF!</definedName>
    <definedName name="_GoBack" localSheetId="0">'Match 3 Timetable'!$D$18</definedName>
    <definedName name="_GoBack" localSheetId="20">'Start lists'!#REF!</definedName>
    <definedName name="_GoBack" localSheetId="37">'Track Results'!#REF!</definedName>
    <definedName name="_xlnm.Print_Area" localSheetId="38">'Field Results'!$A$1:$O$191</definedName>
    <definedName name="_xlnm.Print_Area" localSheetId="0">'Match 3 Timetable'!$A$1:$I$29</definedName>
    <definedName name="_xlnm.Print_Area" localSheetId="20">'Start lists'!$A$5:$M$202</definedName>
    <definedName name="_xlnm.Print_Area" localSheetId="37">'Track Results'!$A$1:$M$201</definedName>
    <definedName name="_xlnm.Print_Titles" localSheetId="38">'Field Results'!$1:$3</definedName>
    <definedName name="_xlnm.Print_Titles" localSheetId="37">'Track Results'!$1:$4</definedName>
  </definedNames>
  <calcPr calcId="179017"/>
</workbook>
</file>

<file path=xl/calcChain.xml><?xml version="1.0" encoding="utf-8"?>
<calcChain xmlns="http://schemas.openxmlformats.org/spreadsheetml/2006/main">
  <c r="K7" i="5" l="1"/>
  <c r="K8" i="5"/>
  <c r="K9" i="5"/>
  <c r="K10" i="5"/>
  <c r="K11" i="5"/>
  <c r="K12" i="5"/>
  <c r="K13" i="5"/>
  <c r="K14" i="5"/>
  <c r="C15" i="43" l="1"/>
  <c r="C16" i="43"/>
  <c r="C17" i="43"/>
  <c r="C18" i="43"/>
  <c r="C19" i="43"/>
  <c r="C20" i="43"/>
  <c r="C21" i="43"/>
  <c r="C14" i="43"/>
  <c r="C7" i="43"/>
  <c r="C8" i="43"/>
  <c r="C9" i="43"/>
  <c r="C10" i="43"/>
  <c r="C11" i="43"/>
  <c r="C12" i="43"/>
  <c r="C13" i="43"/>
  <c r="C6" i="43"/>
  <c r="C15" i="42"/>
  <c r="C16" i="42"/>
  <c r="C17" i="42"/>
  <c r="C18" i="42"/>
  <c r="C19" i="42"/>
  <c r="C20" i="42"/>
  <c r="C21" i="42"/>
  <c r="C14" i="42"/>
  <c r="C7" i="42"/>
  <c r="C8" i="42"/>
  <c r="C9" i="42"/>
  <c r="C10" i="42"/>
  <c r="C11" i="42"/>
  <c r="C12" i="42"/>
  <c r="C13" i="42"/>
  <c r="C6" i="42"/>
  <c r="X1" i="43" l="1"/>
  <c r="X1" i="42"/>
  <c r="G3" i="33" l="1"/>
  <c r="C5" i="5" l="1"/>
  <c r="F1" i="21"/>
  <c r="F1" i="34"/>
  <c r="F1" i="35"/>
  <c r="F1" i="36"/>
  <c r="F1" i="37"/>
  <c r="F1" i="22"/>
  <c r="F1" i="40"/>
  <c r="F1" i="41"/>
  <c r="F1" i="19"/>
  <c r="X1" i="18"/>
  <c r="X1" i="38"/>
  <c r="X1" i="39"/>
  <c r="X1" i="20"/>
  <c r="C182" i="5"/>
  <c r="K182" i="5"/>
  <c r="K171" i="5"/>
  <c r="C171" i="5"/>
  <c r="C160" i="5"/>
  <c r="K160" i="5"/>
  <c r="K149" i="5"/>
  <c r="C149" i="5"/>
  <c r="K191" i="5"/>
  <c r="C138" i="5"/>
  <c r="K138" i="5"/>
  <c r="K127" i="5"/>
  <c r="C127" i="5"/>
  <c r="C116" i="5"/>
  <c r="K116" i="5"/>
  <c r="K105" i="5"/>
  <c r="C105" i="5"/>
  <c r="K94" i="5"/>
  <c r="C94" i="5"/>
  <c r="C83" i="5"/>
  <c r="K83" i="5"/>
  <c r="K72" i="5"/>
  <c r="C72" i="5"/>
  <c r="K49" i="5"/>
  <c r="C49" i="5"/>
  <c r="O80" i="5" l="1"/>
  <c r="O76" i="5"/>
  <c r="O78" i="5"/>
  <c r="O79" i="5"/>
  <c r="O75" i="5"/>
  <c r="O74" i="5"/>
  <c r="O77" i="5"/>
  <c r="O81" i="5"/>
  <c r="O169" i="5"/>
  <c r="O165" i="5"/>
  <c r="O163" i="5"/>
  <c r="O162" i="5"/>
  <c r="O168" i="5"/>
  <c r="O164" i="5"/>
  <c r="O167" i="5"/>
  <c r="O166" i="5"/>
  <c r="O89" i="5"/>
  <c r="O92" i="5"/>
  <c r="O88" i="5"/>
  <c r="O91" i="5"/>
  <c r="O85" i="5"/>
  <c r="O90" i="5"/>
  <c r="O86" i="5"/>
  <c r="O87" i="5" s="1"/>
  <c r="G166" i="5"/>
  <c r="G162" i="5"/>
  <c r="G164" i="5"/>
  <c r="G169" i="5"/>
  <c r="G165" i="5"/>
  <c r="G168" i="5"/>
  <c r="G163" i="5"/>
  <c r="G167" i="5"/>
  <c r="G144" i="5"/>
  <c r="G140" i="5"/>
  <c r="G142" i="5"/>
  <c r="G147" i="5"/>
  <c r="G143" i="5"/>
  <c r="G146" i="5"/>
  <c r="G141" i="5"/>
  <c r="G145" i="5"/>
  <c r="G111" i="5"/>
  <c r="G107" i="5"/>
  <c r="G109" i="5"/>
  <c r="G114" i="5"/>
  <c r="G110" i="5"/>
  <c r="G113" i="5"/>
  <c r="G108" i="5"/>
  <c r="G112" i="5"/>
  <c r="G188" i="5"/>
  <c r="G184" i="5"/>
  <c r="G186" i="5"/>
  <c r="G191" i="5"/>
  <c r="G187" i="5"/>
  <c r="G190" i="5"/>
  <c r="G185" i="5"/>
  <c r="G189" i="5"/>
  <c r="O57" i="5"/>
  <c r="O53" i="5"/>
  <c r="O55" i="5"/>
  <c r="O56" i="5"/>
  <c r="O51" i="5"/>
  <c r="O52" i="5" s="1"/>
  <c r="O58" i="5"/>
  <c r="O54" i="5"/>
  <c r="G177" i="5"/>
  <c r="G173" i="5"/>
  <c r="G175" i="5"/>
  <c r="G180" i="5"/>
  <c r="G176" i="5"/>
  <c r="G179" i="5"/>
  <c r="G178" i="5"/>
  <c r="G174" i="5"/>
  <c r="O103" i="5"/>
  <c r="O96" i="5"/>
  <c r="O97" i="5" s="1"/>
  <c r="O101" i="5"/>
  <c r="O102" i="5"/>
  <c r="O100" i="5"/>
  <c r="G122" i="5"/>
  <c r="G118" i="5"/>
  <c r="G120" i="5"/>
  <c r="G125" i="5"/>
  <c r="G121" i="5"/>
  <c r="G124" i="5"/>
  <c r="G119" i="5"/>
  <c r="G123" i="5"/>
  <c r="O191" i="5"/>
  <c r="O187" i="5"/>
  <c r="O185" i="5"/>
  <c r="O188" i="5"/>
  <c r="O190" i="5"/>
  <c r="O186" i="5"/>
  <c r="O189" i="5"/>
  <c r="O184" i="5"/>
  <c r="G56" i="5"/>
  <c r="G58" i="5"/>
  <c r="G55" i="5"/>
  <c r="G52" i="5"/>
  <c r="G53" i="5" s="1"/>
  <c r="G54" i="5" s="1"/>
  <c r="G51" i="5"/>
  <c r="G57" i="5"/>
  <c r="G133" i="5"/>
  <c r="G129" i="5"/>
  <c r="G131" i="5"/>
  <c r="G136" i="5"/>
  <c r="G132" i="5"/>
  <c r="G135" i="5"/>
  <c r="G134" i="5"/>
  <c r="G130" i="5"/>
  <c r="G90" i="5"/>
  <c r="G92" i="5"/>
  <c r="G85" i="5"/>
  <c r="G88" i="5" s="1"/>
  <c r="G89" i="5" s="1"/>
  <c r="G86" i="5"/>
  <c r="G87" i="5" s="1"/>
  <c r="G91" i="5"/>
  <c r="O114" i="5"/>
  <c r="O110" i="5"/>
  <c r="O108" i="5"/>
  <c r="O113" i="5"/>
  <c r="O109" i="5"/>
  <c r="O112" i="5"/>
  <c r="O107" i="5"/>
  <c r="O111" i="5"/>
  <c r="O136" i="5"/>
  <c r="O132" i="5"/>
  <c r="O130" i="5"/>
  <c r="O135" i="5"/>
  <c r="O131" i="5"/>
  <c r="O134" i="5"/>
  <c r="O133" i="5"/>
  <c r="O129" i="5"/>
  <c r="G155" i="5"/>
  <c r="G151" i="5"/>
  <c r="G153" i="5"/>
  <c r="G158" i="5"/>
  <c r="G154" i="5"/>
  <c r="G157" i="5"/>
  <c r="G152" i="5"/>
  <c r="G156" i="5"/>
  <c r="G80" i="5"/>
  <c r="G76" i="5"/>
  <c r="G79" i="5"/>
  <c r="G74" i="5"/>
  <c r="G75" i="5" s="1"/>
  <c r="G78" i="5"/>
  <c r="G81" i="5"/>
  <c r="G77" i="5"/>
  <c r="G100" i="5"/>
  <c r="G103" i="5"/>
  <c r="G96" i="5"/>
  <c r="G97" i="5" s="1"/>
  <c r="G102" i="5"/>
  <c r="G101" i="5"/>
  <c r="G98" i="5"/>
  <c r="G99" i="5" s="1"/>
  <c r="O125" i="5"/>
  <c r="O121" i="5"/>
  <c r="O119" i="5"/>
  <c r="O124" i="5"/>
  <c r="O120" i="5"/>
  <c r="O123" i="5"/>
  <c r="O122" i="5"/>
  <c r="O118" i="5"/>
  <c r="O147" i="5"/>
  <c r="O143" i="5"/>
  <c r="O141" i="5"/>
  <c r="O140" i="5"/>
  <c r="O146" i="5"/>
  <c r="O142" i="5"/>
  <c r="O145" i="5"/>
  <c r="O144" i="5"/>
  <c r="O158" i="5"/>
  <c r="O154" i="5"/>
  <c r="O152" i="5"/>
  <c r="O151" i="5"/>
  <c r="O157" i="5"/>
  <c r="O153" i="5"/>
  <c r="O156" i="5"/>
  <c r="O155" i="5"/>
  <c r="O180" i="5"/>
  <c r="O176" i="5"/>
  <c r="O174" i="5"/>
  <c r="O173" i="5"/>
  <c r="O179" i="5"/>
  <c r="O175" i="5"/>
  <c r="O178" i="5"/>
  <c r="O177" i="5"/>
  <c r="G7" i="5"/>
  <c r="G8" i="5" s="1"/>
  <c r="G9" i="5" s="1"/>
  <c r="G10" i="5"/>
  <c r="G11" i="5" s="1"/>
  <c r="G12" i="5"/>
  <c r="G13" i="5" s="1"/>
  <c r="G14" i="5"/>
  <c r="K38" i="5"/>
  <c r="C38" i="5"/>
  <c r="K27" i="5"/>
  <c r="C27" i="5"/>
  <c r="C16" i="5"/>
  <c r="K16" i="5"/>
  <c r="K5" i="5"/>
  <c r="G36" i="5" l="1"/>
  <c r="G34" i="5"/>
  <c r="G35" i="5"/>
  <c r="G29" i="5"/>
  <c r="G30" i="5" s="1"/>
  <c r="G31" i="5" s="1"/>
  <c r="G32" i="5" s="1"/>
  <c r="G33" i="5"/>
  <c r="O34" i="5"/>
  <c r="O32" i="5"/>
  <c r="O33" i="5"/>
  <c r="O36" i="5"/>
  <c r="O29" i="5"/>
  <c r="O30" i="5" s="1"/>
  <c r="O31" i="5" s="1"/>
  <c r="O35" i="5"/>
  <c r="O25" i="5"/>
  <c r="O21" i="5"/>
  <c r="O18" i="5"/>
  <c r="O19" i="5" s="1"/>
  <c r="O24" i="5"/>
  <c r="O20" i="5"/>
  <c r="O23" i="5"/>
  <c r="O22" i="5"/>
  <c r="O98" i="5"/>
  <c r="O99" i="5" s="1"/>
  <c r="O7" i="5"/>
  <c r="O8" i="5"/>
  <c r="O9" i="5" s="1"/>
  <c r="O10" i="5"/>
  <c r="O11" i="5" s="1"/>
  <c r="O12" i="5"/>
  <c r="O13" i="5"/>
  <c r="O14" i="5" s="1"/>
  <c r="G23" i="5"/>
  <c r="G18" i="5"/>
  <c r="G22" i="5"/>
  <c r="G25" i="5"/>
  <c r="G24" i="5"/>
  <c r="G19" i="5"/>
  <c r="G20" i="5" s="1"/>
  <c r="G21" i="5" s="1"/>
  <c r="G40" i="5"/>
  <c r="G41" i="5" s="1"/>
  <c r="G42" i="5" s="1"/>
  <c r="O40" i="5"/>
  <c r="G43" i="5" l="1"/>
  <c r="G44" i="5" s="1"/>
  <c r="G45" i="5" s="1"/>
  <c r="O41" i="5"/>
  <c r="O42" i="5" s="1"/>
  <c r="K192" i="4"/>
  <c r="J192" i="4"/>
  <c r="I192" i="4"/>
  <c r="D192" i="4"/>
  <c r="C192" i="4"/>
  <c r="B192" i="4"/>
  <c r="K181" i="4"/>
  <c r="J181" i="4"/>
  <c r="I181" i="4"/>
  <c r="D181" i="4"/>
  <c r="C181" i="4"/>
  <c r="B181" i="4"/>
  <c r="K170" i="4"/>
  <c r="J170" i="4"/>
  <c r="D170" i="4"/>
  <c r="C170" i="4"/>
  <c r="B170" i="4"/>
  <c r="K159" i="4"/>
  <c r="J159" i="4"/>
  <c r="D159" i="4"/>
  <c r="C159" i="4"/>
  <c r="B159" i="4"/>
  <c r="K148" i="4"/>
  <c r="J148" i="4"/>
  <c r="D148" i="4"/>
  <c r="C148" i="4"/>
  <c r="B148" i="4"/>
  <c r="K137" i="4"/>
  <c r="J137" i="4"/>
  <c r="I137" i="4"/>
  <c r="D137" i="4"/>
  <c r="C137" i="4"/>
  <c r="B137" i="4"/>
  <c r="D126" i="4"/>
  <c r="D115" i="4"/>
  <c r="K126" i="4"/>
  <c r="J126" i="4"/>
  <c r="C126" i="4"/>
  <c r="B126" i="4"/>
  <c r="G46" i="5" l="1"/>
  <c r="G47" i="5" s="1"/>
  <c r="F139" i="4"/>
  <c r="F156" i="4"/>
  <c r="F152" i="4"/>
  <c r="F155" i="4"/>
  <c r="F150" i="4"/>
  <c r="F154" i="4"/>
  <c r="F153" i="4"/>
  <c r="F157" i="4"/>
  <c r="F151" i="4"/>
  <c r="M189" i="4"/>
  <c r="M185" i="4"/>
  <c r="M190" i="4"/>
  <c r="M184" i="4"/>
  <c r="M188" i="4"/>
  <c r="M183" i="4"/>
  <c r="M187" i="4"/>
  <c r="M186" i="4"/>
  <c r="M139" i="4"/>
  <c r="M140" i="4" s="1"/>
  <c r="F178" i="4"/>
  <c r="F174" i="4"/>
  <c r="F179" i="4"/>
  <c r="F173" i="4"/>
  <c r="F177" i="4"/>
  <c r="F172" i="4"/>
  <c r="F176" i="4"/>
  <c r="F175" i="4"/>
  <c r="F183" i="4"/>
  <c r="F184" i="4" s="1"/>
  <c r="F185" i="4" s="1"/>
  <c r="M201" i="4"/>
  <c r="M197" i="4"/>
  <c r="M200" i="4"/>
  <c r="M196" i="4"/>
  <c r="M194" i="4"/>
  <c r="M199" i="4"/>
  <c r="M198" i="4"/>
  <c r="M195" i="4"/>
  <c r="O43" i="5"/>
  <c r="F135" i="4"/>
  <c r="F131" i="4"/>
  <c r="F133" i="4"/>
  <c r="F128" i="4"/>
  <c r="F132" i="4"/>
  <c r="F130" i="4"/>
  <c r="F134" i="4"/>
  <c r="F129" i="4"/>
  <c r="F161" i="4"/>
  <c r="F194" i="4"/>
  <c r="F195" i="4" s="1"/>
  <c r="F196" i="4" s="1"/>
  <c r="F197" i="4" s="1"/>
  <c r="F199" i="4"/>
  <c r="F198" i="4"/>
  <c r="F200" i="4" s="1"/>
  <c r="K115" i="4"/>
  <c r="J115" i="4"/>
  <c r="C115" i="4"/>
  <c r="B115" i="4"/>
  <c r="D104" i="4"/>
  <c r="C104" i="4"/>
  <c r="B104" i="4"/>
  <c r="K104" i="4"/>
  <c r="J104" i="4"/>
  <c r="K93" i="4"/>
  <c r="J93" i="4"/>
  <c r="D93" i="4"/>
  <c r="C93" i="4"/>
  <c r="B93" i="4"/>
  <c r="D82" i="4"/>
  <c r="C82" i="4"/>
  <c r="B82" i="4"/>
  <c r="K82" i="4"/>
  <c r="J82" i="4"/>
  <c r="K71" i="4"/>
  <c r="J71" i="4"/>
  <c r="D71" i="4"/>
  <c r="C71" i="4"/>
  <c r="B71" i="4"/>
  <c r="D60" i="4"/>
  <c r="C60" i="4"/>
  <c r="B60" i="4"/>
  <c r="K60" i="4"/>
  <c r="J60" i="4"/>
  <c r="K49" i="4"/>
  <c r="J49" i="4"/>
  <c r="D49" i="4"/>
  <c r="C49" i="4"/>
  <c r="B49" i="4"/>
  <c r="D38" i="4"/>
  <c r="C38" i="4"/>
  <c r="B38" i="4"/>
  <c r="K38" i="4"/>
  <c r="J38" i="4"/>
  <c r="K27" i="4"/>
  <c r="J27" i="4"/>
  <c r="D27" i="4"/>
  <c r="C27" i="4"/>
  <c r="B27" i="4"/>
  <c r="D16" i="4"/>
  <c r="C16" i="4"/>
  <c r="B16" i="4"/>
  <c r="K16" i="4"/>
  <c r="J16" i="4"/>
  <c r="K5" i="4"/>
  <c r="J5" i="4"/>
  <c r="C5" i="4"/>
  <c r="D5" i="4"/>
  <c r="B5" i="4"/>
  <c r="F186" i="4" l="1"/>
  <c r="F187" i="4" s="1"/>
  <c r="F162" i="4"/>
  <c r="M141" i="4"/>
  <c r="F25" i="4"/>
  <c r="F21" i="4"/>
  <c r="F23" i="4"/>
  <c r="F18" i="4"/>
  <c r="F22" i="4"/>
  <c r="F20" i="4"/>
  <c r="F24" i="4"/>
  <c r="F19" i="4"/>
  <c r="F47" i="4"/>
  <c r="F43" i="4"/>
  <c r="F46" i="4"/>
  <c r="F41" i="4"/>
  <c r="F45" i="4"/>
  <c r="F40" i="4"/>
  <c r="F44" i="4"/>
  <c r="F42" i="4"/>
  <c r="F67" i="4"/>
  <c r="F63" i="4"/>
  <c r="F68" i="4"/>
  <c r="F62" i="4"/>
  <c r="F66" i="4"/>
  <c r="F65" i="4"/>
  <c r="F69" i="4"/>
  <c r="F64" i="4"/>
  <c r="F91" i="4"/>
  <c r="F87" i="4"/>
  <c r="F88" i="4"/>
  <c r="F86" i="4"/>
  <c r="F90" i="4"/>
  <c r="F85" i="4"/>
  <c r="F89" i="4"/>
  <c r="F84" i="4"/>
  <c r="F111" i="4"/>
  <c r="F107" i="4"/>
  <c r="F113" i="4"/>
  <c r="F108" i="4"/>
  <c r="F112" i="4"/>
  <c r="F106" i="4"/>
  <c r="F110" i="4"/>
  <c r="F109" i="4"/>
  <c r="F201" i="4"/>
  <c r="O44" i="5"/>
  <c r="F140" i="4"/>
  <c r="F7" i="4"/>
  <c r="F29" i="4"/>
  <c r="F30" i="4" s="1"/>
  <c r="F51" i="4"/>
  <c r="F73" i="4"/>
  <c r="F74" i="4" s="1"/>
  <c r="F95" i="4"/>
  <c r="F96" i="4" s="1"/>
  <c r="F97" i="4" s="1"/>
  <c r="F117" i="4"/>
  <c r="O45" i="5"/>
  <c r="O46" i="5" s="1"/>
  <c r="O47" i="5" s="1"/>
  <c r="B14" i="41"/>
  <c r="B15" i="41"/>
  <c r="B16" i="41"/>
  <c r="B17" i="41"/>
  <c r="B18" i="41"/>
  <c r="B19" i="41"/>
  <c r="B20" i="41"/>
  <c r="B13" i="41"/>
  <c r="B6" i="41"/>
  <c r="B7" i="41"/>
  <c r="B8" i="41"/>
  <c r="B9" i="41"/>
  <c r="B10" i="41"/>
  <c r="B11" i="41"/>
  <c r="B12" i="41"/>
  <c r="B5" i="41"/>
  <c r="B14" i="40"/>
  <c r="B15" i="40"/>
  <c r="B16" i="40"/>
  <c r="B17" i="40"/>
  <c r="B18" i="40"/>
  <c r="B19" i="40"/>
  <c r="B20" i="40"/>
  <c r="B13" i="40"/>
  <c r="B6" i="40"/>
  <c r="B7" i="40"/>
  <c r="B8" i="40"/>
  <c r="B9" i="40"/>
  <c r="B10" i="40"/>
  <c r="B11" i="40"/>
  <c r="B12" i="40"/>
  <c r="B5" i="40"/>
  <c r="C15" i="39"/>
  <c r="C16" i="39"/>
  <c r="C17" i="39"/>
  <c r="C18" i="39"/>
  <c r="C19" i="39"/>
  <c r="C20" i="39"/>
  <c r="C21" i="39"/>
  <c r="C14" i="39"/>
  <c r="C7" i="39"/>
  <c r="C8" i="39"/>
  <c r="C9" i="39"/>
  <c r="C10" i="39"/>
  <c r="C11" i="39"/>
  <c r="C12" i="39"/>
  <c r="C13" i="39"/>
  <c r="C6" i="39"/>
  <c r="C15" i="38"/>
  <c r="C16" i="38"/>
  <c r="C17" i="38"/>
  <c r="C18" i="38"/>
  <c r="C19" i="38"/>
  <c r="C20" i="38"/>
  <c r="C21" i="38"/>
  <c r="C14" i="38"/>
  <c r="C7" i="38"/>
  <c r="C8" i="38"/>
  <c r="C9" i="38"/>
  <c r="C10" i="38"/>
  <c r="C11" i="38"/>
  <c r="C12" i="38"/>
  <c r="C13" i="38"/>
  <c r="C6" i="38"/>
  <c r="B14" i="22"/>
  <c r="B15" i="22"/>
  <c r="B16" i="22"/>
  <c r="B17" i="22"/>
  <c r="B18" i="22"/>
  <c r="B19" i="22"/>
  <c r="B20" i="22"/>
  <c r="B13" i="22"/>
  <c r="B6" i="22"/>
  <c r="B7" i="22"/>
  <c r="B8" i="22"/>
  <c r="B9" i="22"/>
  <c r="B10" i="22"/>
  <c r="B11" i="22"/>
  <c r="B12" i="22"/>
  <c r="B5" i="22"/>
  <c r="B14" i="37"/>
  <c r="B15" i="37"/>
  <c r="B16" i="37"/>
  <c r="B17" i="37"/>
  <c r="B18" i="37"/>
  <c r="B19" i="37"/>
  <c r="B20" i="37"/>
  <c r="B13" i="37"/>
  <c r="B6" i="37"/>
  <c r="B7" i="37"/>
  <c r="B8" i="37"/>
  <c r="B9" i="37"/>
  <c r="B10" i="37"/>
  <c r="B11" i="37"/>
  <c r="B12" i="37"/>
  <c r="B5" i="37"/>
  <c r="B14" i="36"/>
  <c r="B15" i="36"/>
  <c r="B16" i="36"/>
  <c r="B17" i="36"/>
  <c r="B18" i="36"/>
  <c r="B19" i="36"/>
  <c r="B20" i="36"/>
  <c r="B13" i="36"/>
  <c r="B6" i="36"/>
  <c r="B7" i="36"/>
  <c r="B8" i="36"/>
  <c r="B9" i="36"/>
  <c r="B10" i="36"/>
  <c r="B11" i="36"/>
  <c r="B12" i="36"/>
  <c r="B5" i="36"/>
  <c r="B14" i="35"/>
  <c r="B15" i="35"/>
  <c r="B16" i="35"/>
  <c r="B17" i="35"/>
  <c r="B18" i="35"/>
  <c r="B19" i="35"/>
  <c r="B20" i="35"/>
  <c r="B13" i="35"/>
  <c r="B6" i="35"/>
  <c r="B7" i="35"/>
  <c r="B8" i="35"/>
  <c r="B9" i="35"/>
  <c r="B10" i="35"/>
  <c r="B11" i="35"/>
  <c r="B12" i="35"/>
  <c r="B5" i="35"/>
  <c r="B14" i="34"/>
  <c r="B15" i="34"/>
  <c r="B16" i="34"/>
  <c r="B17" i="34"/>
  <c r="B18" i="34"/>
  <c r="B19" i="34"/>
  <c r="B20" i="34"/>
  <c r="B13" i="34"/>
  <c r="B6" i="34"/>
  <c r="B7" i="34"/>
  <c r="B8" i="34"/>
  <c r="B9" i="34"/>
  <c r="B10" i="34"/>
  <c r="B11" i="34"/>
  <c r="B12" i="34"/>
  <c r="B5" i="34"/>
  <c r="B14" i="21"/>
  <c r="B15" i="21"/>
  <c r="B16" i="21"/>
  <c r="B17" i="21"/>
  <c r="B18" i="21"/>
  <c r="B19" i="21"/>
  <c r="B20" i="21"/>
  <c r="B13" i="21"/>
  <c r="B6" i="21"/>
  <c r="B7" i="21"/>
  <c r="B8" i="21"/>
  <c r="B9" i="21"/>
  <c r="B10" i="21"/>
  <c r="B11" i="21"/>
  <c r="B12" i="21"/>
  <c r="B5" i="21"/>
  <c r="B6" i="19"/>
  <c r="B7" i="19"/>
  <c r="B8" i="19"/>
  <c r="B9" i="19"/>
  <c r="B10" i="19"/>
  <c r="B11" i="19"/>
  <c r="B12" i="19"/>
  <c r="B5" i="19"/>
  <c r="M142" i="4" l="1"/>
  <c r="F188" i="4"/>
  <c r="F189" i="4" s="1"/>
  <c r="F190" i="4" s="1"/>
  <c r="F163" i="4"/>
  <c r="F75" i="4"/>
  <c r="F76" i="4" s="1"/>
  <c r="F77" i="4" s="1"/>
  <c r="F78" i="4" s="1"/>
  <c r="F79" i="4" s="1"/>
  <c r="F80" i="4" s="1"/>
  <c r="F52" i="4"/>
  <c r="F31" i="4"/>
  <c r="F118" i="4"/>
  <c r="F98" i="4"/>
  <c r="F100" i="4" s="1"/>
  <c r="F8" i="4"/>
  <c r="F9" i="4" s="1"/>
  <c r="F141" i="4"/>
  <c r="F142" i="4" l="1"/>
  <c r="F143" i="4" s="1"/>
  <c r="F144" i="4" s="1"/>
  <c r="F146" i="4" s="1"/>
  <c r="F99" i="4"/>
  <c r="M143" i="4"/>
  <c r="M144" i="4" s="1"/>
  <c r="F164" i="4"/>
  <c r="F145" i="4"/>
  <c r="F101" i="4"/>
  <c r="F102" i="4" s="1"/>
  <c r="F53" i="4"/>
  <c r="F32" i="4"/>
  <c r="F119" i="4"/>
  <c r="F120" i="4" s="1"/>
  <c r="F10" i="4"/>
  <c r="F11" i="4" s="1"/>
  <c r="C15" i="18"/>
  <c r="C16" i="18"/>
  <c r="C17" i="18"/>
  <c r="C18" i="18"/>
  <c r="C19" i="18"/>
  <c r="C20" i="18"/>
  <c r="C21" i="18"/>
  <c r="C14" i="18"/>
  <c r="C7" i="18"/>
  <c r="C8" i="18"/>
  <c r="C9" i="18"/>
  <c r="C10" i="18"/>
  <c r="C11" i="18"/>
  <c r="C12" i="18"/>
  <c r="C13" i="18"/>
  <c r="C6" i="18"/>
  <c r="C7" i="20"/>
  <c r="C8" i="20"/>
  <c r="C9" i="20"/>
  <c r="C10" i="20"/>
  <c r="C11" i="20"/>
  <c r="C12" i="20"/>
  <c r="C13" i="20"/>
  <c r="C15" i="20"/>
  <c r="C16" i="20"/>
  <c r="C17" i="20"/>
  <c r="C18" i="20"/>
  <c r="C19" i="20"/>
  <c r="C20" i="20"/>
  <c r="C21" i="20"/>
  <c r="C6" i="20"/>
  <c r="M145" i="4" l="1"/>
  <c r="M146" i="4" s="1"/>
  <c r="F165" i="4"/>
  <c r="F166" i="4" s="1"/>
  <c r="F167" i="4" s="1"/>
  <c r="F168" i="4" s="1"/>
  <c r="F54" i="4"/>
  <c r="F33" i="4"/>
  <c r="F34" i="4" s="1"/>
  <c r="F35" i="4" s="1"/>
  <c r="F36" i="4" s="1"/>
  <c r="F12" i="4"/>
  <c r="F13" i="4" s="1"/>
  <c r="F14" i="4" s="1"/>
  <c r="F122" i="4"/>
  <c r="F123" i="4" s="1"/>
  <c r="F124" i="4" s="1"/>
  <c r="F121" i="4"/>
  <c r="F11" i="23"/>
  <c r="I11" i="23" s="1"/>
  <c r="G11" i="23"/>
  <c r="H11" i="23"/>
  <c r="F12" i="23"/>
  <c r="I12" i="23" s="1"/>
  <c r="G12" i="23"/>
  <c r="H12" i="23"/>
  <c r="F13" i="23"/>
  <c r="I13" i="23" s="1"/>
  <c r="G13" i="23"/>
  <c r="H13" i="23"/>
  <c r="F14" i="23"/>
  <c r="I14" i="23" s="1"/>
  <c r="G14" i="23"/>
  <c r="H14" i="23"/>
  <c r="F15" i="23"/>
  <c r="I15" i="23" s="1"/>
  <c r="G15" i="23"/>
  <c r="H15" i="23"/>
  <c r="F12" i="33"/>
  <c r="I12" i="33" s="1"/>
  <c r="G12" i="33"/>
  <c r="H12" i="33"/>
  <c r="F13" i="33"/>
  <c r="I13" i="33" s="1"/>
  <c r="G13" i="33"/>
  <c r="H13" i="33"/>
  <c r="F14" i="33"/>
  <c r="I14" i="33" s="1"/>
  <c r="G14" i="33"/>
  <c r="H14" i="33"/>
  <c r="F15" i="33"/>
  <c r="I15" i="33" s="1"/>
  <c r="G15" i="33"/>
  <c r="H15" i="33"/>
  <c r="F55" i="4" l="1"/>
  <c r="F57" i="4" s="1"/>
  <c r="H86" i="33"/>
  <c r="G86" i="33"/>
  <c r="F86" i="33"/>
  <c r="I86" i="33" s="1"/>
  <c r="C86" i="33"/>
  <c r="B86" i="33"/>
  <c r="A86" i="33"/>
  <c r="D86" i="33" s="1"/>
  <c r="H85" i="33"/>
  <c r="G85" i="33"/>
  <c r="F85" i="33"/>
  <c r="I85" i="33" s="1"/>
  <c r="C85" i="33"/>
  <c r="B85" i="33"/>
  <c r="A85" i="33"/>
  <c r="D85" i="33" s="1"/>
  <c r="H84" i="33"/>
  <c r="G84" i="33"/>
  <c r="F84" i="33"/>
  <c r="I84" i="33" s="1"/>
  <c r="C84" i="33"/>
  <c r="B84" i="33"/>
  <c r="A84" i="33"/>
  <c r="D84" i="33" s="1"/>
  <c r="H83" i="33"/>
  <c r="G83" i="33"/>
  <c r="F83" i="33"/>
  <c r="I83" i="33" s="1"/>
  <c r="C83" i="33"/>
  <c r="B83" i="33"/>
  <c r="A83" i="33"/>
  <c r="D83" i="33" s="1"/>
  <c r="H82" i="33"/>
  <c r="G82" i="33"/>
  <c r="F82" i="33"/>
  <c r="I82" i="33" s="1"/>
  <c r="C82" i="33"/>
  <c r="B82" i="33"/>
  <c r="A82" i="33"/>
  <c r="D82" i="33" s="1"/>
  <c r="H81" i="33"/>
  <c r="G81" i="33"/>
  <c r="F81" i="33"/>
  <c r="I81" i="33" s="1"/>
  <c r="C81" i="33"/>
  <c r="B81" i="33"/>
  <c r="A81" i="33"/>
  <c r="H80" i="33"/>
  <c r="G80" i="33"/>
  <c r="F80" i="33"/>
  <c r="I80" i="33" s="1"/>
  <c r="C80" i="33"/>
  <c r="B80" i="33"/>
  <c r="A80" i="33"/>
  <c r="D80" i="33" s="1"/>
  <c r="H79" i="33"/>
  <c r="G79" i="33"/>
  <c r="F79" i="33"/>
  <c r="C79" i="33"/>
  <c r="B79" i="33"/>
  <c r="A79" i="33"/>
  <c r="H78" i="33"/>
  <c r="G78" i="33"/>
  <c r="F78" i="33"/>
  <c r="C78" i="33"/>
  <c r="B78" i="33"/>
  <c r="A78" i="33"/>
  <c r="H77" i="33"/>
  <c r="G77" i="33"/>
  <c r="F77" i="33"/>
  <c r="C77" i="33"/>
  <c r="B77" i="33"/>
  <c r="A77" i="33"/>
  <c r="D77" i="33" s="1"/>
  <c r="H76" i="33"/>
  <c r="G76" i="33"/>
  <c r="F76" i="33"/>
  <c r="I76" i="33" s="1"/>
  <c r="C76" i="33"/>
  <c r="B76" i="33"/>
  <c r="A76" i="33"/>
  <c r="D76" i="33" s="1"/>
  <c r="H75" i="33"/>
  <c r="G75" i="33"/>
  <c r="F75" i="33"/>
  <c r="I75" i="33" s="1"/>
  <c r="C75" i="33"/>
  <c r="B75" i="33"/>
  <c r="A75" i="33"/>
  <c r="D75" i="33" s="1"/>
  <c r="H74" i="33"/>
  <c r="G74" i="33"/>
  <c r="F74" i="33"/>
  <c r="I74" i="33" s="1"/>
  <c r="C74" i="33"/>
  <c r="B74" i="33"/>
  <c r="A74" i="33"/>
  <c r="D74" i="33" s="1"/>
  <c r="H73" i="33"/>
  <c r="G73" i="33"/>
  <c r="F73" i="33"/>
  <c r="I73" i="33" s="1"/>
  <c r="C73" i="33"/>
  <c r="B73" i="33"/>
  <c r="A73" i="33"/>
  <c r="D73" i="33" s="1"/>
  <c r="H72" i="33"/>
  <c r="G72" i="33"/>
  <c r="F72" i="33"/>
  <c r="I72" i="33" s="1"/>
  <c r="C72" i="33"/>
  <c r="B72" i="33"/>
  <c r="A72" i="33"/>
  <c r="D72" i="33" s="1"/>
  <c r="H71" i="33"/>
  <c r="G71" i="33"/>
  <c r="F71" i="33"/>
  <c r="I71" i="33" s="1"/>
  <c r="C71" i="33"/>
  <c r="B71" i="33"/>
  <c r="A71" i="33"/>
  <c r="D71" i="33" s="1"/>
  <c r="H70" i="33"/>
  <c r="G70" i="33"/>
  <c r="F70" i="33"/>
  <c r="C70" i="33"/>
  <c r="B70" i="33"/>
  <c r="A70" i="33"/>
  <c r="D70" i="33" s="1"/>
  <c r="H69" i="33"/>
  <c r="G69" i="33"/>
  <c r="F69" i="33"/>
  <c r="I69" i="33" s="1"/>
  <c r="C69" i="33"/>
  <c r="B69" i="33"/>
  <c r="A69" i="33"/>
  <c r="D69" i="33" s="1"/>
  <c r="H68" i="33"/>
  <c r="G68" i="33"/>
  <c r="F68" i="33"/>
  <c r="C68" i="33"/>
  <c r="B68" i="33"/>
  <c r="A68" i="33"/>
  <c r="D68" i="33" s="1"/>
  <c r="H67" i="33"/>
  <c r="G67" i="33"/>
  <c r="F67" i="33"/>
  <c r="C67" i="33"/>
  <c r="B67" i="33"/>
  <c r="A67" i="33"/>
  <c r="D67" i="33" s="1"/>
  <c r="H66" i="33"/>
  <c r="G66" i="33"/>
  <c r="F66" i="33"/>
  <c r="I66" i="33" s="1"/>
  <c r="C66" i="33"/>
  <c r="B66" i="33"/>
  <c r="A66" i="33"/>
  <c r="D66" i="33" s="1"/>
  <c r="H65" i="33"/>
  <c r="G65" i="33"/>
  <c r="F65" i="33"/>
  <c r="I65" i="33" s="1"/>
  <c r="C65" i="33"/>
  <c r="B65" i="33"/>
  <c r="A65" i="33"/>
  <c r="D65" i="33" s="1"/>
  <c r="H64" i="33"/>
  <c r="G64" i="33"/>
  <c r="F64" i="33"/>
  <c r="I64" i="33" s="1"/>
  <c r="C64" i="33"/>
  <c r="B64" i="33"/>
  <c r="A64" i="33"/>
  <c r="D64" i="33" s="1"/>
  <c r="H63" i="33"/>
  <c r="G63" i="33"/>
  <c r="F63" i="33"/>
  <c r="I63" i="33" s="1"/>
  <c r="C63" i="33"/>
  <c r="B63" i="33"/>
  <c r="A63" i="33"/>
  <c r="D63" i="33" s="1"/>
  <c r="H62" i="33"/>
  <c r="G62" i="33"/>
  <c r="F62" i="33"/>
  <c r="I62" i="33" s="1"/>
  <c r="C62" i="33"/>
  <c r="B62" i="33"/>
  <c r="A62" i="33"/>
  <c r="D62" i="33" s="1"/>
  <c r="H61" i="33"/>
  <c r="G61" i="33"/>
  <c r="F61" i="33"/>
  <c r="I61" i="33" s="1"/>
  <c r="C61" i="33"/>
  <c r="B61" i="33"/>
  <c r="A61" i="33"/>
  <c r="D61" i="33" s="1"/>
  <c r="H60" i="33"/>
  <c r="G60" i="33"/>
  <c r="F60" i="33"/>
  <c r="I60" i="33" s="1"/>
  <c r="C60" i="33"/>
  <c r="B60" i="33"/>
  <c r="A60" i="33"/>
  <c r="D60" i="33" s="1"/>
  <c r="H59" i="33"/>
  <c r="G59" i="33"/>
  <c r="F59" i="33"/>
  <c r="I59" i="33" s="1"/>
  <c r="C59" i="33"/>
  <c r="B59" i="33"/>
  <c r="A59" i="33"/>
  <c r="D59" i="33" s="1"/>
  <c r="H58" i="33"/>
  <c r="G58" i="33"/>
  <c r="F58" i="33"/>
  <c r="I58" i="33" s="1"/>
  <c r="C58" i="33"/>
  <c r="B58" i="33"/>
  <c r="A58" i="33"/>
  <c r="D58" i="33" s="1"/>
  <c r="H57" i="33"/>
  <c r="G57" i="33"/>
  <c r="F57" i="33"/>
  <c r="I57" i="33" s="1"/>
  <c r="C57" i="33"/>
  <c r="B57" i="33"/>
  <c r="A57" i="33"/>
  <c r="D57" i="33" s="1"/>
  <c r="H56" i="33"/>
  <c r="G56" i="33"/>
  <c r="F56" i="33"/>
  <c r="I56" i="33" s="1"/>
  <c r="C56" i="33"/>
  <c r="B56" i="33"/>
  <c r="A56" i="33"/>
  <c r="D56" i="33" s="1"/>
  <c r="H55" i="33"/>
  <c r="G55" i="33"/>
  <c r="F55" i="33"/>
  <c r="I55" i="33" s="1"/>
  <c r="C55" i="33"/>
  <c r="B55" i="33"/>
  <c r="A55" i="33"/>
  <c r="D55" i="33" s="1"/>
  <c r="H54" i="33"/>
  <c r="G54" i="33"/>
  <c r="F54" i="33"/>
  <c r="I54" i="33" s="1"/>
  <c r="C54" i="33"/>
  <c r="B54" i="33"/>
  <c r="A54" i="33"/>
  <c r="D54" i="33" s="1"/>
  <c r="H53" i="33"/>
  <c r="G53" i="33"/>
  <c r="F53" i="33"/>
  <c r="I53" i="33" s="1"/>
  <c r="C53" i="33"/>
  <c r="B53" i="33"/>
  <c r="A53" i="33"/>
  <c r="D53" i="33" s="1"/>
  <c r="H52" i="33"/>
  <c r="G52" i="33"/>
  <c r="F52" i="33"/>
  <c r="I52" i="33" s="1"/>
  <c r="C52" i="33"/>
  <c r="B52" i="33"/>
  <c r="A52" i="33"/>
  <c r="D52" i="33" s="1"/>
  <c r="H51" i="33"/>
  <c r="G51" i="33"/>
  <c r="F51" i="33"/>
  <c r="I51" i="33" s="1"/>
  <c r="C51" i="33"/>
  <c r="B51" i="33"/>
  <c r="A51" i="33"/>
  <c r="D51" i="33" s="1"/>
  <c r="H50" i="33"/>
  <c r="G50" i="33"/>
  <c r="F50" i="33"/>
  <c r="I50" i="33" s="1"/>
  <c r="C50" i="33"/>
  <c r="B50" i="33"/>
  <c r="A50" i="33"/>
  <c r="D50" i="33" s="1"/>
  <c r="H49" i="33"/>
  <c r="G49" i="33"/>
  <c r="F49" i="33"/>
  <c r="I49" i="33" s="1"/>
  <c r="C49" i="33"/>
  <c r="B49" i="33"/>
  <c r="A49" i="33"/>
  <c r="D49" i="33" s="1"/>
  <c r="H48" i="33"/>
  <c r="G48" i="33"/>
  <c r="F48" i="33"/>
  <c r="I48" i="33" s="1"/>
  <c r="C48" i="33"/>
  <c r="B48" i="33"/>
  <c r="A48" i="33"/>
  <c r="D48" i="33" s="1"/>
  <c r="H47" i="33"/>
  <c r="G47" i="33"/>
  <c r="F47" i="33"/>
  <c r="I47" i="33" s="1"/>
  <c r="C47" i="33"/>
  <c r="B47" i="33"/>
  <c r="A47" i="33"/>
  <c r="D47" i="33" s="1"/>
  <c r="H46" i="33"/>
  <c r="G46" i="33"/>
  <c r="F46" i="33"/>
  <c r="I46" i="33" s="1"/>
  <c r="C46" i="33"/>
  <c r="B46" i="33"/>
  <c r="A46" i="33"/>
  <c r="D46" i="33" s="1"/>
  <c r="H45" i="33"/>
  <c r="G45" i="33"/>
  <c r="F45" i="33"/>
  <c r="I45" i="33" s="1"/>
  <c r="C45" i="33"/>
  <c r="B45" i="33"/>
  <c r="A45" i="33"/>
  <c r="D45" i="33" s="1"/>
  <c r="H44" i="33"/>
  <c r="G44" i="33"/>
  <c r="F44" i="33"/>
  <c r="I44" i="33" s="1"/>
  <c r="C44" i="33"/>
  <c r="B44" i="33"/>
  <c r="A44" i="33"/>
  <c r="D44" i="33" s="1"/>
  <c r="H43" i="33"/>
  <c r="G43" i="33"/>
  <c r="F43" i="33"/>
  <c r="I43" i="33" s="1"/>
  <c r="C43" i="33"/>
  <c r="B43" i="33"/>
  <c r="A43" i="33"/>
  <c r="D43" i="33" s="1"/>
  <c r="H42" i="33"/>
  <c r="G42" i="33"/>
  <c r="F42" i="33"/>
  <c r="I42" i="33" s="1"/>
  <c r="C42" i="33"/>
  <c r="B42" i="33"/>
  <c r="A42" i="33"/>
  <c r="D42" i="33" s="1"/>
  <c r="H41" i="33"/>
  <c r="G41" i="33"/>
  <c r="F41" i="33"/>
  <c r="I41" i="33" s="1"/>
  <c r="C41" i="33"/>
  <c r="B41" i="33"/>
  <c r="A41" i="33"/>
  <c r="D41" i="33" s="1"/>
  <c r="H40" i="33"/>
  <c r="G40" i="33"/>
  <c r="F40" i="33"/>
  <c r="I40" i="33" s="1"/>
  <c r="C40" i="33"/>
  <c r="B40" i="33"/>
  <c r="A40" i="33"/>
  <c r="D40" i="33" s="1"/>
  <c r="H39" i="33"/>
  <c r="G39" i="33"/>
  <c r="F39" i="33"/>
  <c r="I39" i="33" s="1"/>
  <c r="C39" i="33"/>
  <c r="B39" i="33"/>
  <c r="A39" i="33"/>
  <c r="D39" i="33" s="1"/>
  <c r="H38" i="33"/>
  <c r="G38" i="33"/>
  <c r="F38" i="33"/>
  <c r="I38" i="33" s="1"/>
  <c r="C38" i="33"/>
  <c r="B38" i="33"/>
  <c r="A38" i="33"/>
  <c r="D38" i="33" s="1"/>
  <c r="H37" i="33"/>
  <c r="G37" i="33"/>
  <c r="F37" i="33"/>
  <c r="I37" i="33" s="1"/>
  <c r="C37" i="33"/>
  <c r="B37" i="33"/>
  <c r="A37" i="33"/>
  <c r="H36" i="33"/>
  <c r="G36" i="33"/>
  <c r="F36" i="33"/>
  <c r="I36" i="33" s="1"/>
  <c r="C36" i="33"/>
  <c r="B36" i="33"/>
  <c r="A36" i="33"/>
  <c r="D36" i="33" s="1"/>
  <c r="H35" i="33"/>
  <c r="G35" i="33"/>
  <c r="F35" i="33"/>
  <c r="I35" i="33" s="1"/>
  <c r="C35" i="33"/>
  <c r="B35" i="33"/>
  <c r="A35" i="33"/>
  <c r="D35" i="33" s="1"/>
  <c r="H34" i="33"/>
  <c r="G34" i="33"/>
  <c r="F34" i="33"/>
  <c r="I34" i="33" s="1"/>
  <c r="C34" i="33"/>
  <c r="B34" i="33"/>
  <c r="A34" i="33"/>
  <c r="D34" i="33" s="1"/>
  <c r="H33" i="33"/>
  <c r="G33" i="33"/>
  <c r="F33" i="33"/>
  <c r="I33" i="33" s="1"/>
  <c r="C33" i="33"/>
  <c r="B33" i="33"/>
  <c r="A33" i="33"/>
  <c r="D33" i="33" s="1"/>
  <c r="H32" i="33"/>
  <c r="G32" i="33"/>
  <c r="F32" i="33"/>
  <c r="I32" i="33" s="1"/>
  <c r="C32" i="33"/>
  <c r="B32" i="33"/>
  <c r="A32" i="33"/>
  <c r="D32" i="33" s="1"/>
  <c r="H31" i="33"/>
  <c r="G31" i="33"/>
  <c r="F31" i="33"/>
  <c r="I31" i="33" s="1"/>
  <c r="C31" i="33"/>
  <c r="B31" i="33"/>
  <c r="A31" i="33"/>
  <c r="D31" i="33" s="1"/>
  <c r="H30" i="33"/>
  <c r="G30" i="33"/>
  <c r="F30" i="33"/>
  <c r="I30" i="33" s="1"/>
  <c r="C30" i="33"/>
  <c r="B30" i="33"/>
  <c r="A30" i="33"/>
  <c r="D30" i="33" s="1"/>
  <c r="H29" i="33"/>
  <c r="G29" i="33"/>
  <c r="F29" i="33"/>
  <c r="I29" i="33" s="1"/>
  <c r="C29" i="33"/>
  <c r="B29" i="33"/>
  <c r="A29" i="33"/>
  <c r="D29" i="33" s="1"/>
  <c r="H28" i="33"/>
  <c r="G28" i="33"/>
  <c r="F28" i="33"/>
  <c r="I28" i="33" s="1"/>
  <c r="C28" i="33"/>
  <c r="B28" i="33"/>
  <c r="A28" i="33"/>
  <c r="D28" i="33" s="1"/>
  <c r="H27" i="33"/>
  <c r="G27" i="33"/>
  <c r="F27" i="33"/>
  <c r="I27" i="33" s="1"/>
  <c r="C27" i="33"/>
  <c r="B27" i="33"/>
  <c r="A27" i="33"/>
  <c r="D27" i="33" s="1"/>
  <c r="H26" i="33"/>
  <c r="G26" i="33"/>
  <c r="F26" i="33"/>
  <c r="I26" i="33" s="1"/>
  <c r="C26" i="33"/>
  <c r="B26" i="33"/>
  <c r="A26" i="33"/>
  <c r="D26" i="33" s="1"/>
  <c r="H25" i="33"/>
  <c r="G25" i="33"/>
  <c r="F25" i="33"/>
  <c r="I25" i="33" s="1"/>
  <c r="C25" i="33"/>
  <c r="B25" i="33"/>
  <c r="A25" i="33"/>
  <c r="D25" i="33" s="1"/>
  <c r="H24" i="33"/>
  <c r="G24" i="33"/>
  <c r="F24" i="33"/>
  <c r="I24" i="33" s="1"/>
  <c r="C24" i="33"/>
  <c r="B24" i="33"/>
  <c r="A24" i="33"/>
  <c r="D24" i="33" s="1"/>
  <c r="H23" i="33"/>
  <c r="G23" i="33"/>
  <c r="F23" i="33"/>
  <c r="I23" i="33" s="1"/>
  <c r="C23" i="33"/>
  <c r="B23" i="33"/>
  <c r="A23" i="33"/>
  <c r="D23" i="33" s="1"/>
  <c r="H22" i="33"/>
  <c r="G22" i="33"/>
  <c r="F22" i="33"/>
  <c r="I22" i="33" s="1"/>
  <c r="C22" i="33"/>
  <c r="B22" i="33"/>
  <c r="A22" i="33"/>
  <c r="D22" i="33" s="1"/>
  <c r="H21" i="33"/>
  <c r="G21" i="33"/>
  <c r="F21" i="33"/>
  <c r="I21" i="33" s="1"/>
  <c r="C21" i="33"/>
  <c r="B21" i="33"/>
  <c r="A21" i="33"/>
  <c r="D21" i="33" s="1"/>
  <c r="H20" i="33"/>
  <c r="G20" i="33"/>
  <c r="F20" i="33"/>
  <c r="I20" i="33" s="1"/>
  <c r="C20" i="33"/>
  <c r="B20" i="33"/>
  <c r="A20" i="33"/>
  <c r="D20" i="33" s="1"/>
  <c r="H19" i="33"/>
  <c r="G19" i="33"/>
  <c r="F19" i="33"/>
  <c r="I19" i="33" s="1"/>
  <c r="C19" i="33"/>
  <c r="B19" i="33"/>
  <c r="A19" i="33"/>
  <c r="D19" i="33" s="1"/>
  <c r="H18" i="33"/>
  <c r="G18" i="33"/>
  <c r="F18" i="33"/>
  <c r="I18" i="33" s="1"/>
  <c r="C18" i="33"/>
  <c r="B18" i="33"/>
  <c r="A18" i="33"/>
  <c r="D18" i="33" s="1"/>
  <c r="H17" i="33"/>
  <c r="G17" i="33"/>
  <c r="F17" i="33"/>
  <c r="I17" i="33" s="1"/>
  <c r="C17" i="33"/>
  <c r="B17" i="33"/>
  <c r="A17" i="33"/>
  <c r="D17" i="33" s="1"/>
  <c r="H16" i="33"/>
  <c r="G16" i="33"/>
  <c r="F16" i="33"/>
  <c r="I16" i="33" s="1"/>
  <c r="C16" i="33"/>
  <c r="B16" i="33"/>
  <c r="A16" i="33"/>
  <c r="D16" i="33" s="1"/>
  <c r="C15" i="33"/>
  <c r="B15" i="33"/>
  <c r="A15" i="33"/>
  <c r="D15" i="33" s="1"/>
  <c r="C14" i="33"/>
  <c r="B14" i="33"/>
  <c r="A14" i="33"/>
  <c r="D14" i="33" s="1"/>
  <c r="C13" i="33"/>
  <c r="B13" i="33"/>
  <c r="A13" i="33"/>
  <c r="D13" i="33" s="1"/>
  <c r="C12" i="33"/>
  <c r="B12" i="33"/>
  <c r="A12" i="33"/>
  <c r="D12" i="33" s="1"/>
  <c r="H11" i="33"/>
  <c r="G11" i="33"/>
  <c r="F11" i="33"/>
  <c r="I11" i="33" s="1"/>
  <c r="C11" i="33"/>
  <c r="B11" i="33"/>
  <c r="A11" i="33"/>
  <c r="D11" i="33" s="1"/>
  <c r="H10" i="33"/>
  <c r="G10" i="33"/>
  <c r="F10" i="33"/>
  <c r="I10" i="33" s="1"/>
  <c r="C10" i="33"/>
  <c r="B10" i="33"/>
  <c r="A10" i="33"/>
  <c r="D10" i="33" s="1"/>
  <c r="H9" i="33"/>
  <c r="G9" i="33"/>
  <c r="F9" i="33"/>
  <c r="I9" i="33" s="1"/>
  <c r="C9" i="33"/>
  <c r="B9" i="33"/>
  <c r="A9" i="33"/>
  <c r="D9" i="33" s="1"/>
  <c r="H8" i="33"/>
  <c r="G8" i="33"/>
  <c r="F8" i="33"/>
  <c r="I8" i="33" s="1"/>
  <c r="C8" i="33"/>
  <c r="B8" i="33"/>
  <c r="A8" i="33"/>
  <c r="D8" i="33" s="1"/>
  <c r="H7" i="33"/>
  <c r="G7" i="33"/>
  <c r="F7" i="33"/>
  <c r="I7" i="33" s="1"/>
  <c r="C7" i="33"/>
  <c r="B7" i="33"/>
  <c r="A7" i="33"/>
  <c r="D7" i="33" s="1"/>
  <c r="H6" i="33"/>
  <c r="G6" i="33"/>
  <c r="F6" i="33"/>
  <c r="I6" i="33" s="1"/>
  <c r="C6" i="33"/>
  <c r="B6" i="33"/>
  <c r="A6" i="33"/>
  <c r="D6" i="33" s="1"/>
  <c r="H5" i="33"/>
  <c r="G5" i="33"/>
  <c r="F5" i="33"/>
  <c r="I5" i="33" s="1"/>
  <c r="C5" i="33"/>
  <c r="B5" i="33"/>
  <c r="A5" i="33"/>
  <c r="D5" i="33" s="1"/>
  <c r="H4" i="33"/>
  <c r="G4" i="33"/>
  <c r="F4" i="33"/>
  <c r="C4" i="33"/>
  <c r="B4" i="33"/>
  <c r="A4" i="33"/>
  <c r="D4" i="33" s="1"/>
  <c r="H3" i="33"/>
  <c r="F3" i="33"/>
  <c r="C3" i="33"/>
  <c r="B3" i="33"/>
  <c r="A3" i="33"/>
  <c r="H86" i="23"/>
  <c r="G86" i="23"/>
  <c r="F86" i="23"/>
  <c r="C86" i="23"/>
  <c r="B86" i="23"/>
  <c r="A86" i="23"/>
  <c r="H85" i="23"/>
  <c r="G85" i="23"/>
  <c r="F85" i="23"/>
  <c r="C85" i="23"/>
  <c r="B85" i="23"/>
  <c r="A85" i="23"/>
  <c r="H84" i="23"/>
  <c r="G84" i="23"/>
  <c r="F84" i="23"/>
  <c r="C84" i="23"/>
  <c r="B84" i="23"/>
  <c r="A84" i="23"/>
  <c r="H83" i="23"/>
  <c r="G83" i="23"/>
  <c r="F83" i="23"/>
  <c r="C83" i="23"/>
  <c r="B83" i="23"/>
  <c r="A83" i="23"/>
  <c r="H82" i="23"/>
  <c r="G82" i="23"/>
  <c r="F82" i="23"/>
  <c r="C82" i="23"/>
  <c r="B82" i="23"/>
  <c r="A82" i="23"/>
  <c r="H81" i="23"/>
  <c r="G81" i="23"/>
  <c r="F81" i="23"/>
  <c r="C81" i="23"/>
  <c r="B81" i="23"/>
  <c r="A81" i="23"/>
  <c r="H80" i="23"/>
  <c r="G80" i="23"/>
  <c r="F80" i="23"/>
  <c r="C80" i="23"/>
  <c r="B80" i="23"/>
  <c r="A80" i="23"/>
  <c r="H79" i="23"/>
  <c r="G79" i="23"/>
  <c r="F79" i="23"/>
  <c r="C79" i="23"/>
  <c r="B79" i="23"/>
  <c r="A79" i="23"/>
  <c r="H78" i="23"/>
  <c r="G78" i="23"/>
  <c r="F78" i="23"/>
  <c r="C78" i="23"/>
  <c r="B78" i="23"/>
  <c r="A78" i="23"/>
  <c r="H77" i="23"/>
  <c r="G77" i="23"/>
  <c r="F77" i="23"/>
  <c r="C77" i="23"/>
  <c r="B77" i="23"/>
  <c r="A77" i="23"/>
  <c r="H76" i="23"/>
  <c r="G76" i="23"/>
  <c r="F76" i="23"/>
  <c r="C76" i="23"/>
  <c r="B76" i="23"/>
  <c r="A76" i="23"/>
  <c r="H75" i="23"/>
  <c r="G75" i="23"/>
  <c r="F75" i="23"/>
  <c r="C75" i="23"/>
  <c r="B75" i="23"/>
  <c r="A75" i="23"/>
  <c r="H74" i="23"/>
  <c r="G74" i="23"/>
  <c r="F74" i="23"/>
  <c r="C74" i="23"/>
  <c r="B74" i="23"/>
  <c r="A74" i="23"/>
  <c r="H73" i="23"/>
  <c r="G73" i="23"/>
  <c r="F73" i="23"/>
  <c r="C73" i="23"/>
  <c r="B73" i="23"/>
  <c r="A73" i="23"/>
  <c r="H72" i="23"/>
  <c r="G72" i="23"/>
  <c r="F72" i="23"/>
  <c r="C72" i="23"/>
  <c r="B72" i="23"/>
  <c r="A72" i="23"/>
  <c r="H71" i="23"/>
  <c r="G71" i="23"/>
  <c r="F71" i="23"/>
  <c r="C71" i="23"/>
  <c r="B71" i="23"/>
  <c r="A71" i="23"/>
  <c r="H70" i="23"/>
  <c r="G70" i="23"/>
  <c r="F70" i="23"/>
  <c r="C70" i="23"/>
  <c r="B70" i="23"/>
  <c r="A70" i="23"/>
  <c r="H69" i="23"/>
  <c r="G69" i="23"/>
  <c r="F69" i="23"/>
  <c r="C69" i="23"/>
  <c r="B69" i="23"/>
  <c r="A69" i="23"/>
  <c r="H68" i="23"/>
  <c r="G68" i="23"/>
  <c r="F68" i="23"/>
  <c r="C68" i="23"/>
  <c r="B68" i="23"/>
  <c r="A68" i="23"/>
  <c r="H67" i="23"/>
  <c r="G67" i="23"/>
  <c r="F67" i="23"/>
  <c r="C67" i="23"/>
  <c r="B67" i="23"/>
  <c r="A67" i="23"/>
  <c r="H66" i="23"/>
  <c r="G66" i="23"/>
  <c r="F66" i="23"/>
  <c r="C66" i="23"/>
  <c r="B66" i="23"/>
  <c r="A66" i="23"/>
  <c r="H65" i="23"/>
  <c r="G65" i="23"/>
  <c r="F65" i="23"/>
  <c r="C65" i="23"/>
  <c r="B65" i="23"/>
  <c r="A65" i="23"/>
  <c r="H64" i="23"/>
  <c r="G64" i="23"/>
  <c r="F64" i="23"/>
  <c r="C64" i="23"/>
  <c r="B64" i="23"/>
  <c r="A64" i="23"/>
  <c r="H63" i="23"/>
  <c r="G63" i="23"/>
  <c r="F63" i="23"/>
  <c r="C63" i="23"/>
  <c r="B63" i="23"/>
  <c r="A63" i="23"/>
  <c r="H62" i="23"/>
  <c r="G62" i="23"/>
  <c r="F62" i="23"/>
  <c r="C62" i="23"/>
  <c r="B62" i="23"/>
  <c r="A62" i="23"/>
  <c r="H61" i="23"/>
  <c r="G61" i="23"/>
  <c r="F61" i="23"/>
  <c r="C61" i="23"/>
  <c r="B61" i="23"/>
  <c r="A61" i="23"/>
  <c r="H60" i="23"/>
  <c r="G60" i="23"/>
  <c r="F60" i="23"/>
  <c r="C60" i="23"/>
  <c r="B60" i="23"/>
  <c r="A60" i="23"/>
  <c r="H59" i="23"/>
  <c r="G59" i="23"/>
  <c r="F59" i="23"/>
  <c r="C59" i="23"/>
  <c r="B59" i="23"/>
  <c r="A59" i="23"/>
  <c r="H58" i="23"/>
  <c r="G58" i="23"/>
  <c r="F58" i="23"/>
  <c r="C58" i="23"/>
  <c r="B58" i="23"/>
  <c r="A58" i="23"/>
  <c r="H57" i="23"/>
  <c r="G57" i="23"/>
  <c r="F57" i="23"/>
  <c r="C57" i="23"/>
  <c r="B57" i="23"/>
  <c r="A57" i="23"/>
  <c r="H56" i="23"/>
  <c r="G56" i="23"/>
  <c r="F56" i="23"/>
  <c r="C56" i="23"/>
  <c r="B56" i="23"/>
  <c r="A56" i="23"/>
  <c r="H55" i="23"/>
  <c r="G55" i="23"/>
  <c r="F55" i="23"/>
  <c r="C55" i="23"/>
  <c r="B55" i="23"/>
  <c r="A55" i="23"/>
  <c r="H54" i="23"/>
  <c r="G54" i="23"/>
  <c r="F54" i="23"/>
  <c r="C54" i="23"/>
  <c r="B54" i="23"/>
  <c r="A54" i="23"/>
  <c r="H53" i="23"/>
  <c r="G53" i="23"/>
  <c r="F53" i="23"/>
  <c r="C53" i="23"/>
  <c r="B53" i="23"/>
  <c r="A53" i="23"/>
  <c r="H52" i="23"/>
  <c r="G52" i="23"/>
  <c r="F52" i="23"/>
  <c r="C52" i="23"/>
  <c r="B52" i="23"/>
  <c r="A52" i="23"/>
  <c r="H51" i="23"/>
  <c r="G51" i="23"/>
  <c r="F51" i="23"/>
  <c r="C51" i="23"/>
  <c r="B51" i="23"/>
  <c r="A51" i="23"/>
  <c r="H50" i="23"/>
  <c r="G50" i="23"/>
  <c r="F50" i="23"/>
  <c r="C50" i="23"/>
  <c r="B50" i="23"/>
  <c r="A50" i="23"/>
  <c r="H49" i="23"/>
  <c r="G49" i="23"/>
  <c r="F49" i="23"/>
  <c r="C49" i="23"/>
  <c r="B49" i="23"/>
  <c r="A49" i="23"/>
  <c r="H48" i="23"/>
  <c r="G48" i="23"/>
  <c r="F48" i="23"/>
  <c r="C48" i="23"/>
  <c r="B48" i="23"/>
  <c r="A48" i="23"/>
  <c r="H47" i="23"/>
  <c r="G47" i="23"/>
  <c r="F47" i="23"/>
  <c r="C47" i="23"/>
  <c r="B47" i="23"/>
  <c r="A47" i="23"/>
  <c r="H46" i="23"/>
  <c r="G46" i="23"/>
  <c r="F46" i="23"/>
  <c r="C46" i="23"/>
  <c r="B46" i="23"/>
  <c r="A46" i="23"/>
  <c r="H45" i="23"/>
  <c r="G45" i="23"/>
  <c r="F45" i="23"/>
  <c r="C45" i="23"/>
  <c r="B45" i="23"/>
  <c r="A45" i="23"/>
  <c r="H44" i="23"/>
  <c r="G44" i="23"/>
  <c r="F44" i="23"/>
  <c r="C44" i="23"/>
  <c r="B44" i="23"/>
  <c r="A44" i="23"/>
  <c r="H43" i="23"/>
  <c r="G43" i="23"/>
  <c r="F43" i="23"/>
  <c r="C43" i="23"/>
  <c r="B43" i="23"/>
  <c r="A43" i="23"/>
  <c r="H42" i="23"/>
  <c r="G42" i="23"/>
  <c r="F42" i="23"/>
  <c r="C42" i="23"/>
  <c r="B42" i="23"/>
  <c r="A42" i="23"/>
  <c r="H41" i="23"/>
  <c r="G41" i="23"/>
  <c r="F41" i="23"/>
  <c r="C41" i="23"/>
  <c r="B41" i="23"/>
  <c r="A41" i="23"/>
  <c r="H40" i="23"/>
  <c r="G40" i="23"/>
  <c r="F40" i="23"/>
  <c r="C40" i="23"/>
  <c r="B40" i="23"/>
  <c r="A40" i="23"/>
  <c r="H39" i="23"/>
  <c r="G39" i="23"/>
  <c r="F39" i="23"/>
  <c r="C39" i="23"/>
  <c r="B39" i="23"/>
  <c r="A39" i="23"/>
  <c r="H38" i="23"/>
  <c r="G38" i="23"/>
  <c r="F38" i="23"/>
  <c r="C38" i="23"/>
  <c r="B38" i="23"/>
  <c r="A38" i="23"/>
  <c r="H37" i="23"/>
  <c r="G37" i="23"/>
  <c r="F37" i="23"/>
  <c r="C37" i="23"/>
  <c r="B37" i="23"/>
  <c r="A37" i="23"/>
  <c r="H36" i="23"/>
  <c r="G36" i="23"/>
  <c r="F36" i="23"/>
  <c r="C36" i="23"/>
  <c r="B36" i="23"/>
  <c r="A36" i="23"/>
  <c r="H35" i="23"/>
  <c r="G35" i="23"/>
  <c r="F35" i="23"/>
  <c r="C35" i="23"/>
  <c r="B35" i="23"/>
  <c r="A35" i="23"/>
  <c r="H34" i="23"/>
  <c r="G34" i="23"/>
  <c r="F34" i="23"/>
  <c r="C34" i="23"/>
  <c r="B34" i="23"/>
  <c r="A34" i="23"/>
  <c r="H33" i="23"/>
  <c r="G33" i="23"/>
  <c r="F33" i="23"/>
  <c r="C33" i="23"/>
  <c r="B33" i="23"/>
  <c r="A33" i="23"/>
  <c r="H32" i="23"/>
  <c r="G32" i="23"/>
  <c r="F32" i="23"/>
  <c r="C32" i="23"/>
  <c r="B32" i="23"/>
  <c r="A32" i="23"/>
  <c r="H31" i="23"/>
  <c r="G31" i="23"/>
  <c r="F31" i="23"/>
  <c r="C31" i="23"/>
  <c r="B31" i="23"/>
  <c r="A31" i="23"/>
  <c r="H30" i="23"/>
  <c r="G30" i="23"/>
  <c r="F30" i="23"/>
  <c r="C30" i="23"/>
  <c r="B30" i="23"/>
  <c r="A30" i="23"/>
  <c r="H29" i="23"/>
  <c r="G29" i="23"/>
  <c r="F29" i="23"/>
  <c r="C29" i="23"/>
  <c r="B29" i="23"/>
  <c r="A29" i="23"/>
  <c r="H28" i="23"/>
  <c r="G28" i="23"/>
  <c r="F28" i="23"/>
  <c r="C28" i="23"/>
  <c r="B28" i="23"/>
  <c r="A28" i="23"/>
  <c r="H27" i="23"/>
  <c r="G27" i="23"/>
  <c r="F27" i="23"/>
  <c r="C27" i="23"/>
  <c r="B27" i="23"/>
  <c r="A27" i="23"/>
  <c r="H26" i="23"/>
  <c r="G26" i="23"/>
  <c r="F26" i="23"/>
  <c r="C26" i="23"/>
  <c r="B26" i="23"/>
  <c r="A26" i="23"/>
  <c r="H25" i="23"/>
  <c r="G25" i="23"/>
  <c r="F25" i="23"/>
  <c r="C25" i="23"/>
  <c r="B25" i="23"/>
  <c r="A25" i="23"/>
  <c r="H24" i="23"/>
  <c r="G24" i="23"/>
  <c r="F24" i="23"/>
  <c r="C24" i="23"/>
  <c r="B24" i="23"/>
  <c r="A24" i="23"/>
  <c r="H23" i="23"/>
  <c r="G23" i="23"/>
  <c r="F23" i="23"/>
  <c r="C23" i="23"/>
  <c r="B23" i="23"/>
  <c r="A23" i="23"/>
  <c r="H22" i="23"/>
  <c r="G22" i="23"/>
  <c r="F22" i="23"/>
  <c r="C22" i="23"/>
  <c r="B22" i="23"/>
  <c r="A22" i="23"/>
  <c r="H21" i="23"/>
  <c r="G21" i="23"/>
  <c r="F21" i="23"/>
  <c r="C21" i="23"/>
  <c r="B21" i="23"/>
  <c r="A21" i="23"/>
  <c r="H20" i="23"/>
  <c r="G20" i="23"/>
  <c r="F20" i="23"/>
  <c r="C20" i="23"/>
  <c r="B20" i="23"/>
  <c r="A20" i="23"/>
  <c r="H19" i="23"/>
  <c r="G19" i="23"/>
  <c r="F19" i="23"/>
  <c r="C19" i="23"/>
  <c r="B19" i="23"/>
  <c r="A19" i="23"/>
  <c r="H18" i="23"/>
  <c r="G18" i="23"/>
  <c r="F18" i="23"/>
  <c r="C18" i="23"/>
  <c r="B18" i="23"/>
  <c r="A18" i="23"/>
  <c r="H17" i="23"/>
  <c r="G17" i="23"/>
  <c r="F17" i="23"/>
  <c r="C17" i="23"/>
  <c r="B17" i="23"/>
  <c r="A17" i="23"/>
  <c r="H16" i="23"/>
  <c r="G16" i="23"/>
  <c r="F16" i="23"/>
  <c r="I16" i="23" s="1"/>
  <c r="C16" i="23"/>
  <c r="B16" i="23"/>
  <c r="A16" i="23"/>
  <c r="D16" i="23" s="1"/>
  <c r="C15" i="23"/>
  <c r="B15" i="23"/>
  <c r="A15" i="23"/>
  <c r="C14" i="23"/>
  <c r="B14" i="23"/>
  <c r="A14" i="23"/>
  <c r="C13" i="23"/>
  <c r="B13" i="23"/>
  <c r="A13" i="23"/>
  <c r="C12" i="23"/>
  <c r="B12" i="23"/>
  <c r="A12" i="23"/>
  <c r="C11" i="23"/>
  <c r="B11" i="23"/>
  <c r="A11" i="23"/>
  <c r="H10" i="23"/>
  <c r="G10" i="23"/>
  <c r="F10" i="23"/>
  <c r="C10" i="23"/>
  <c r="B10" i="23"/>
  <c r="A10" i="23"/>
  <c r="H9" i="23"/>
  <c r="G9" i="23"/>
  <c r="F9" i="23"/>
  <c r="C9" i="23"/>
  <c r="B9" i="23"/>
  <c r="A9" i="23"/>
  <c r="H8" i="23"/>
  <c r="G8" i="23"/>
  <c r="F8" i="23"/>
  <c r="C8" i="23"/>
  <c r="B8" i="23"/>
  <c r="A8" i="23"/>
  <c r="H7" i="23"/>
  <c r="G7" i="23"/>
  <c r="F7" i="23"/>
  <c r="C7" i="23"/>
  <c r="B7" i="23"/>
  <c r="A7" i="23"/>
  <c r="H6" i="23"/>
  <c r="G6" i="23"/>
  <c r="F6" i="23"/>
  <c r="C6" i="23"/>
  <c r="B6" i="23"/>
  <c r="A6" i="23"/>
  <c r="H5" i="23"/>
  <c r="G5" i="23"/>
  <c r="F5" i="23"/>
  <c r="C5" i="23"/>
  <c r="B5" i="23"/>
  <c r="A5" i="23"/>
  <c r="H4" i="23"/>
  <c r="G4" i="23"/>
  <c r="F4" i="23"/>
  <c r="C4" i="23"/>
  <c r="B4" i="23"/>
  <c r="A4" i="23"/>
  <c r="H3" i="23"/>
  <c r="G3" i="23"/>
  <c r="F3" i="23"/>
  <c r="C3" i="23"/>
  <c r="B3" i="23"/>
  <c r="A3" i="23"/>
  <c r="I196" i="17"/>
  <c r="I197" i="17"/>
  <c r="I198" i="17"/>
  <c r="I199" i="17"/>
  <c r="I200" i="17"/>
  <c r="I201" i="17"/>
  <c r="I202" i="17"/>
  <c r="I195" i="17"/>
  <c r="B196" i="17"/>
  <c r="B197" i="17"/>
  <c r="B198" i="17"/>
  <c r="B199" i="17"/>
  <c r="B200" i="17"/>
  <c r="B201" i="17"/>
  <c r="B202" i="17"/>
  <c r="B195" i="17"/>
  <c r="I185" i="17"/>
  <c r="I186" i="17"/>
  <c r="I187" i="17"/>
  <c r="I188" i="17"/>
  <c r="I189" i="17"/>
  <c r="I190" i="17"/>
  <c r="I191" i="17"/>
  <c r="I184" i="17"/>
  <c r="B185" i="17"/>
  <c r="B186" i="17"/>
  <c r="B187" i="17"/>
  <c r="B188" i="17"/>
  <c r="B189" i="17"/>
  <c r="B190" i="17"/>
  <c r="B191" i="17"/>
  <c r="B184" i="17"/>
  <c r="I174" i="17"/>
  <c r="I175" i="17"/>
  <c r="I176" i="17"/>
  <c r="I177" i="17"/>
  <c r="I178" i="17"/>
  <c r="I179" i="17"/>
  <c r="I180" i="17"/>
  <c r="I173" i="17"/>
  <c r="B174" i="17"/>
  <c r="B175" i="17"/>
  <c r="B176" i="17"/>
  <c r="B177" i="17"/>
  <c r="B178" i="17"/>
  <c r="B179" i="17"/>
  <c r="B180" i="17"/>
  <c r="B173" i="17"/>
  <c r="I163" i="17"/>
  <c r="I164" i="17"/>
  <c r="I165" i="17"/>
  <c r="I166" i="17"/>
  <c r="I167" i="17"/>
  <c r="I168" i="17"/>
  <c r="I169" i="17"/>
  <c r="I162" i="17"/>
  <c r="B163" i="17"/>
  <c r="B164" i="17"/>
  <c r="B165" i="17"/>
  <c r="B166" i="17"/>
  <c r="B167" i="17"/>
  <c r="B168" i="17"/>
  <c r="B169" i="17"/>
  <c r="B162" i="17"/>
  <c r="I152" i="17"/>
  <c r="I153" i="17"/>
  <c r="I154" i="17"/>
  <c r="I155" i="17"/>
  <c r="I156" i="17"/>
  <c r="I157" i="17"/>
  <c r="I158" i="17"/>
  <c r="I151" i="17"/>
  <c r="B158" i="17"/>
  <c r="B152" i="17"/>
  <c r="B153" i="17"/>
  <c r="B154" i="17"/>
  <c r="B155" i="17"/>
  <c r="B156" i="17"/>
  <c r="B157" i="17"/>
  <c r="B151" i="17"/>
  <c r="I141" i="17"/>
  <c r="I142" i="17"/>
  <c r="I143" i="17"/>
  <c r="I144" i="17"/>
  <c r="I145" i="17"/>
  <c r="I146" i="17"/>
  <c r="I147" i="17"/>
  <c r="I140" i="17"/>
  <c r="B141" i="17"/>
  <c r="B142" i="17"/>
  <c r="B143" i="17"/>
  <c r="B144" i="17"/>
  <c r="B145" i="17"/>
  <c r="B146" i="17"/>
  <c r="B147" i="17"/>
  <c r="B140" i="17"/>
  <c r="I130" i="17"/>
  <c r="I131" i="17"/>
  <c r="I132" i="17"/>
  <c r="I133" i="17"/>
  <c r="I134" i="17"/>
  <c r="I135" i="17"/>
  <c r="I136" i="17"/>
  <c r="I129" i="17"/>
  <c r="B130" i="17"/>
  <c r="B131" i="17"/>
  <c r="B132" i="17"/>
  <c r="B133" i="17"/>
  <c r="B134" i="17"/>
  <c r="B135" i="17"/>
  <c r="B136" i="17"/>
  <c r="B129" i="17"/>
  <c r="I119" i="17"/>
  <c r="I120" i="17"/>
  <c r="I121" i="17"/>
  <c r="I122" i="17"/>
  <c r="I123" i="17"/>
  <c r="I124" i="17"/>
  <c r="I125" i="17"/>
  <c r="I118" i="17"/>
  <c r="B119" i="17"/>
  <c r="B120" i="17"/>
  <c r="B121" i="17"/>
  <c r="B122" i="17"/>
  <c r="B123" i="17"/>
  <c r="B124" i="17"/>
  <c r="B125" i="17"/>
  <c r="B118" i="17"/>
  <c r="L14" i="5" l="1"/>
  <c r="L10" i="5"/>
  <c r="L12" i="5"/>
  <c r="L13" i="5"/>
  <c r="L9" i="5"/>
  <c r="L8" i="5"/>
  <c r="L11" i="5"/>
  <c r="L7" i="5"/>
  <c r="F56" i="4"/>
  <c r="K91" i="4"/>
  <c r="K88" i="4"/>
  <c r="D90" i="4"/>
  <c r="D91" i="4"/>
  <c r="K90" i="4"/>
  <c r="K89" i="4"/>
  <c r="K87" i="4"/>
  <c r="D89" i="4"/>
  <c r="D88" i="4"/>
  <c r="K80" i="4"/>
  <c r="D80" i="4"/>
  <c r="K79" i="4"/>
  <c r="D79" i="4"/>
  <c r="K77" i="4"/>
  <c r="K78" i="4"/>
  <c r="F58" i="4"/>
  <c r="I78" i="33"/>
  <c r="AR43" i="24" a="1"/>
  <c r="AR43" i="24" s="1"/>
  <c r="AF57" i="24" a="1"/>
  <c r="AF57" i="24" s="1"/>
  <c r="AF53" i="24" a="1"/>
  <c r="AF53" i="24" s="1"/>
  <c r="AF49" i="24" a="1"/>
  <c r="AF49" i="24" s="1"/>
  <c r="AF45" i="24" a="1"/>
  <c r="AF45" i="24" s="1"/>
  <c r="AF46" i="24" a="1"/>
  <c r="AF46" i="24" s="1"/>
  <c r="AF56" i="24" a="1"/>
  <c r="AF56" i="24" s="1"/>
  <c r="AF52" i="24" a="1"/>
  <c r="AF52" i="24" s="1"/>
  <c r="AF48" i="24" a="1"/>
  <c r="AF48" i="24" s="1"/>
  <c r="AF44" i="24" a="1"/>
  <c r="AF44" i="24" s="1"/>
  <c r="AF50" i="24" a="1"/>
  <c r="AF50" i="24" s="1"/>
  <c r="AF55" i="24" a="1"/>
  <c r="AF55" i="24" s="1"/>
  <c r="AF51" i="24" a="1"/>
  <c r="AF51" i="24" s="1"/>
  <c r="AF47" i="24" a="1"/>
  <c r="AF47" i="24" s="1"/>
  <c r="AF43" i="24" a="1"/>
  <c r="AF43" i="24" s="1"/>
  <c r="AF54" i="24" a="1"/>
  <c r="AF54" i="24" s="1"/>
  <c r="I77" i="33"/>
  <c r="AR57" i="24" a="1"/>
  <c r="AR57" i="24" s="1"/>
  <c r="AR53" i="24" a="1"/>
  <c r="AR53" i="24" s="1"/>
  <c r="AR49" i="24" a="1"/>
  <c r="AR49" i="24" s="1"/>
  <c r="AR45" i="24" a="1"/>
  <c r="AR45" i="24" s="1"/>
  <c r="AR46" i="24" a="1"/>
  <c r="AR46" i="24" s="1"/>
  <c r="AR56" i="24" a="1"/>
  <c r="AR56" i="24" s="1"/>
  <c r="AR52" i="24" a="1"/>
  <c r="AR52" i="24" s="1"/>
  <c r="AR48" i="24" a="1"/>
  <c r="AR48" i="24" s="1"/>
  <c r="AR44" i="24" a="1"/>
  <c r="AR44" i="24" s="1"/>
  <c r="AR50" i="24" a="1"/>
  <c r="AR50" i="24" s="1"/>
  <c r="AR55" i="24" a="1"/>
  <c r="AR55" i="24" s="1"/>
  <c r="AR51" i="24" a="1"/>
  <c r="AR51" i="24" s="1"/>
  <c r="AR47" i="24" a="1"/>
  <c r="AR47" i="24" s="1"/>
  <c r="AR54" i="24" a="1"/>
  <c r="AR54" i="24" s="1"/>
  <c r="AL57" i="24" a="1"/>
  <c r="AL57" i="24" s="1"/>
  <c r="AL54" i="24" a="1"/>
  <c r="AL54" i="24" s="1"/>
  <c r="AL47" i="24" a="1"/>
  <c r="AL47" i="24" s="1"/>
  <c r="AL43" i="24" a="1"/>
  <c r="AL43" i="24" s="1"/>
  <c r="AL50" i="24" a="1"/>
  <c r="AL50" i="24" s="1"/>
  <c r="AL56" i="24" a="1"/>
  <c r="AL56" i="24" s="1"/>
  <c r="AL55" i="24" a="1"/>
  <c r="AL55" i="24" s="1"/>
  <c r="AL52" i="24" a="1"/>
  <c r="AL52" i="24" s="1"/>
  <c r="AL49" i="24" a="1"/>
  <c r="AL49" i="24" s="1"/>
  <c r="AL45" i="24" a="1"/>
  <c r="AL45" i="24" s="1"/>
  <c r="AL53" i="24" a="1"/>
  <c r="AL53" i="24" s="1"/>
  <c r="AL51" i="24" a="1"/>
  <c r="AL51" i="24" s="1"/>
  <c r="AL48" i="24" a="1"/>
  <c r="AL48" i="24" s="1"/>
  <c r="AL44" i="24" a="1"/>
  <c r="AL44" i="24" s="1"/>
  <c r="AL46" i="24" a="1"/>
  <c r="AL46" i="24" s="1"/>
  <c r="AX46" i="24" a="1"/>
  <c r="AX46" i="24" s="1"/>
  <c r="AX50" i="24" a="1"/>
  <c r="AX50" i="24" s="1"/>
  <c r="AX54" i="24" a="1"/>
  <c r="AX54" i="24" s="1"/>
  <c r="AX43" i="24" a="1"/>
  <c r="AX43" i="24" s="1"/>
  <c r="AX48" i="24" a="1"/>
  <c r="AX48" i="24" s="1"/>
  <c r="AX56" i="24" a="1"/>
  <c r="AX56" i="24" s="1"/>
  <c r="AX47" i="24" a="1"/>
  <c r="AX47" i="24" s="1"/>
  <c r="AX51" i="24" a="1"/>
  <c r="AX51" i="24" s="1"/>
  <c r="AX55" i="24" a="1"/>
  <c r="AX55" i="24" s="1"/>
  <c r="AX44" i="24" a="1"/>
  <c r="AX44" i="24" s="1"/>
  <c r="AX52" i="24" a="1"/>
  <c r="AX52" i="24" s="1"/>
  <c r="AX45" i="24" a="1"/>
  <c r="AX45" i="24" s="1"/>
  <c r="AX49" i="24" a="1"/>
  <c r="AX49" i="24" s="1"/>
  <c r="AX53" i="24" a="1"/>
  <c r="AX53" i="24" s="1"/>
  <c r="AX57" i="24" a="1"/>
  <c r="AX57" i="24" s="1"/>
  <c r="CB45" i="24" a="1"/>
  <c r="CB45" i="24" s="1"/>
  <c r="CB49" i="24" a="1"/>
  <c r="CB49" i="24" s="1"/>
  <c r="CB53" i="24" a="1"/>
  <c r="CB53" i="24" s="1"/>
  <c r="CB57" i="24" a="1"/>
  <c r="CB57" i="24" s="1"/>
  <c r="CB48" i="24" a="1"/>
  <c r="CB48" i="24" s="1"/>
  <c r="CB56" i="24" a="1"/>
  <c r="CB56" i="24" s="1"/>
  <c r="CB46" i="24" a="1"/>
  <c r="CB46" i="24" s="1"/>
  <c r="CB50" i="24" a="1"/>
  <c r="CB50" i="24" s="1"/>
  <c r="CB54" i="24" a="1"/>
  <c r="CB54" i="24" s="1"/>
  <c r="CB43" i="24" a="1"/>
  <c r="CB43" i="24" s="1"/>
  <c r="CB44" i="24" a="1"/>
  <c r="CB44" i="24" s="1"/>
  <c r="CB52" i="24" a="1"/>
  <c r="CB52" i="24" s="1"/>
  <c r="CB47" i="24" a="1"/>
  <c r="CB47" i="24" s="1"/>
  <c r="CB51" i="24" a="1"/>
  <c r="CB51" i="24" s="1"/>
  <c r="CB55" i="24" a="1"/>
  <c r="CB55" i="24" s="1"/>
  <c r="CH44" i="24" a="1"/>
  <c r="CH44" i="24" s="1"/>
  <c r="CH48" i="24" a="1"/>
  <c r="CH48" i="24" s="1"/>
  <c r="CH52" i="24" a="1"/>
  <c r="CH52" i="24" s="1"/>
  <c r="CH56" i="24" a="1"/>
  <c r="CH56" i="24" s="1"/>
  <c r="BD44" i="24" a="1"/>
  <c r="BD44" i="24" s="1"/>
  <c r="BD49" i="24" a="1"/>
  <c r="BD49" i="24" s="1"/>
  <c r="BD52" i="24" a="1"/>
  <c r="BD52" i="24" s="1"/>
  <c r="BD55" i="24" a="1"/>
  <c r="BD55" i="24" s="1"/>
  <c r="BD57" i="24" a="1"/>
  <c r="BD57" i="24" s="1"/>
  <c r="CH51" i="24" a="1"/>
  <c r="CH51" i="24" s="1"/>
  <c r="CH45" i="24" a="1"/>
  <c r="CH45" i="24" s="1"/>
  <c r="CH49" i="24" a="1"/>
  <c r="CH49" i="24" s="1"/>
  <c r="CH53" i="24" a="1"/>
  <c r="CH53" i="24" s="1"/>
  <c r="CH57" i="24" a="1"/>
  <c r="CH57" i="24" s="1"/>
  <c r="BD47" i="24" a="1"/>
  <c r="BD47" i="24" s="1"/>
  <c r="BD50" i="24" a="1"/>
  <c r="BD50" i="24" s="1"/>
  <c r="BD56" i="24" a="1"/>
  <c r="BD56" i="24" s="1"/>
  <c r="BD53" i="24" a="1"/>
  <c r="BD53" i="24" s="1"/>
  <c r="CH47" i="24" a="1"/>
  <c r="CH47" i="24" s="1"/>
  <c r="CH46" i="24" a="1"/>
  <c r="CH46" i="24" s="1"/>
  <c r="CH50" i="24" a="1"/>
  <c r="CH50" i="24" s="1"/>
  <c r="CH54" i="24" a="1"/>
  <c r="CH54" i="24" s="1"/>
  <c r="CH43" i="24" a="1"/>
  <c r="CH43" i="24" s="1"/>
  <c r="BD45" i="24" a="1"/>
  <c r="BD45" i="24" s="1"/>
  <c r="BD48" i="24" a="1"/>
  <c r="BD48" i="24" s="1"/>
  <c r="CH55" i="24" a="1"/>
  <c r="CH55" i="24" s="1"/>
  <c r="BD51" i="24" a="1"/>
  <c r="BD51" i="24" s="1"/>
  <c r="BD54" i="24" a="1"/>
  <c r="BD54" i="24" s="1"/>
  <c r="BD46" i="24" a="1"/>
  <c r="BD46" i="24" s="1"/>
  <c r="BD43" i="24" a="1"/>
  <c r="BD43" i="24" s="1"/>
  <c r="K185" i="5"/>
  <c r="C199" i="4"/>
  <c r="C133" i="4"/>
  <c r="J186" i="4"/>
  <c r="J175" i="4"/>
  <c r="C188" i="4"/>
  <c r="C177" i="4"/>
  <c r="J131" i="4"/>
  <c r="J197" i="4"/>
  <c r="J44" i="4"/>
  <c r="C45" i="4"/>
  <c r="C122" i="5"/>
  <c r="J153" i="4"/>
  <c r="J154" i="4"/>
  <c r="C23" i="4"/>
  <c r="I70" i="33"/>
  <c r="BV44" i="24" a="1"/>
  <c r="BV44" i="24" s="1"/>
  <c r="BV48" i="24" a="1"/>
  <c r="BV48" i="24" s="1"/>
  <c r="BV52" i="24" a="1"/>
  <c r="BV52" i="24" s="1"/>
  <c r="BV56" i="24" a="1"/>
  <c r="BV56" i="24" s="1"/>
  <c r="N47" i="24" a="1"/>
  <c r="N47" i="24" s="1"/>
  <c r="N51" i="24" a="1"/>
  <c r="N51" i="24" s="1"/>
  <c r="N55" i="24" a="1"/>
  <c r="N55" i="24" s="1"/>
  <c r="BV46" i="24" a="1"/>
  <c r="BV46" i="24" s="1"/>
  <c r="BV43" i="24" a="1"/>
  <c r="BV43" i="24" s="1"/>
  <c r="N53" i="24" a="1"/>
  <c r="N53" i="24" s="1"/>
  <c r="BV45" i="24" a="1"/>
  <c r="BV45" i="24" s="1"/>
  <c r="BV49" i="24" a="1"/>
  <c r="BV49" i="24" s="1"/>
  <c r="BV53" i="24" a="1"/>
  <c r="BV53" i="24" s="1"/>
  <c r="BV57" i="24" a="1"/>
  <c r="BV57" i="24" s="1"/>
  <c r="N44" i="24" a="1"/>
  <c r="N44" i="24" s="1"/>
  <c r="N48" i="24" a="1"/>
  <c r="N48" i="24" s="1"/>
  <c r="N52" i="24" a="1"/>
  <c r="N52" i="24" s="1"/>
  <c r="BV50" i="24" a="1"/>
  <c r="BV50" i="24" s="1"/>
  <c r="N49" i="24" a="1"/>
  <c r="N49" i="24" s="1"/>
  <c r="BV47" i="24" a="1"/>
  <c r="BV47" i="24" s="1"/>
  <c r="BV51" i="24" a="1"/>
  <c r="BV51" i="24" s="1"/>
  <c r="BV55" i="24" a="1"/>
  <c r="BV55" i="24" s="1"/>
  <c r="N46" i="24" a="1"/>
  <c r="N46" i="24" s="1"/>
  <c r="N50" i="24" a="1"/>
  <c r="N50" i="24" s="1"/>
  <c r="N54" i="24" a="1"/>
  <c r="N54" i="24" s="1"/>
  <c r="N43" i="24" a="1"/>
  <c r="N43" i="24" s="1"/>
  <c r="N56" i="24" a="1"/>
  <c r="N56" i="24" s="1"/>
  <c r="BV54" i="24" a="1"/>
  <c r="BV54" i="24" s="1"/>
  <c r="N45" i="24" a="1"/>
  <c r="N45" i="24" s="1"/>
  <c r="N57" i="24" a="1"/>
  <c r="N57" i="24" s="1"/>
  <c r="BP56" i="24" a="1"/>
  <c r="BP56" i="24" s="1"/>
  <c r="BP52" i="24" a="1"/>
  <c r="BP52" i="24" s="1"/>
  <c r="BP48" i="24" a="1"/>
  <c r="BP48" i="24" s="1"/>
  <c r="BP44" i="24" a="1"/>
  <c r="BP44" i="24" s="1"/>
  <c r="BJ44" i="24" a="1"/>
  <c r="BJ44" i="24" s="1"/>
  <c r="BJ48" i="24" a="1"/>
  <c r="BJ48" i="24" s="1"/>
  <c r="BJ52" i="24" a="1"/>
  <c r="BJ52" i="24" s="1"/>
  <c r="BJ56" i="24" a="1"/>
  <c r="BJ56" i="24" s="1"/>
  <c r="BP50" i="24" a="1"/>
  <c r="BP50" i="24" s="1"/>
  <c r="BJ46" i="24" a="1"/>
  <c r="BJ46" i="24" s="1"/>
  <c r="BJ54" i="24" a="1"/>
  <c r="BJ54" i="24" s="1"/>
  <c r="BP57" i="24" a="1"/>
  <c r="BP57" i="24" s="1"/>
  <c r="BP49" i="24" a="1"/>
  <c r="BP49" i="24" s="1"/>
  <c r="BJ47" i="24" a="1"/>
  <c r="BJ47" i="24" s="1"/>
  <c r="BJ51" i="24" a="1"/>
  <c r="BJ51" i="24" s="1"/>
  <c r="BJ55" i="24" a="1"/>
  <c r="BJ55" i="24" s="1"/>
  <c r="BP55" i="24" a="1"/>
  <c r="BP55" i="24" s="1"/>
  <c r="BP51" i="24" a="1"/>
  <c r="BP51" i="24" s="1"/>
  <c r="BP47" i="24" a="1"/>
  <c r="BP47" i="24" s="1"/>
  <c r="BP43" i="24" a="1"/>
  <c r="BP43" i="24" s="1"/>
  <c r="BJ45" i="24" a="1"/>
  <c r="BJ45" i="24" s="1"/>
  <c r="BJ49" i="24" a="1"/>
  <c r="BJ49" i="24" s="1"/>
  <c r="BJ53" i="24" a="1"/>
  <c r="BJ53" i="24" s="1"/>
  <c r="BJ57" i="24" a="1"/>
  <c r="BJ57" i="24" s="1"/>
  <c r="BP54" i="24" a="1"/>
  <c r="BP54" i="24" s="1"/>
  <c r="BP46" i="24" a="1"/>
  <c r="BP46" i="24" s="1"/>
  <c r="BJ50" i="24" a="1"/>
  <c r="BJ50" i="24" s="1"/>
  <c r="BJ43" i="24" a="1"/>
  <c r="BJ43" i="24" s="1"/>
  <c r="BP53" i="24" a="1"/>
  <c r="BP53" i="24" s="1"/>
  <c r="BP45" i="24" a="1"/>
  <c r="BP45" i="24" s="1"/>
  <c r="T46" i="24" a="1"/>
  <c r="T46" i="24" s="1"/>
  <c r="T54" i="24" a="1"/>
  <c r="T54" i="24" s="1"/>
  <c r="T48" i="24" a="1"/>
  <c r="T48" i="24" s="1"/>
  <c r="T57" i="24" a="1"/>
  <c r="T57" i="24" s="1"/>
  <c r="T47" i="24" a="1"/>
  <c r="T47" i="24" s="1"/>
  <c r="T51" i="24" a="1"/>
  <c r="T51" i="24" s="1"/>
  <c r="T55" i="24" a="1"/>
  <c r="T55" i="24" s="1"/>
  <c r="T52" i="24" a="1"/>
  <c r="T52" i="24" s="1"/>
  <c r="T45" i="24" a="1"/>
  <c r="T45" i="24" s="1"/>
  <c r="T49" i="24" a="1"/>
  <c r="T49" i="24" s="1"/>
  <c r="T53" i="24" a="1"/>
  <c r="T53" i="24" s="1"/>
  <c r="T56" i="24" a="1"/>
  <c r="T56" i="24" s="1"/>
  <c r="T50" i="24" a="1"/>
  <c r="T50" i="24" s="1"/>
  <c r="T44" i="24" a="1"/>
  <c r="T44" i="24" s="1"/>
  <c r="T43" i="24" a="1"/>
  <c r="T43" i="24" s="1"/>
  <c r="D81" i="33"/>
  <c r="Z44" i="24" a="1"/>
  <c r="Z44" i="24" s="1"/>
  <c r="Z48" i="24" a="1"/>
  <c r="Z48" i="24" s="1"/>
  <c r="Z52" i="24" a="1"/>
  <c r="Z52" i="24" s="1"/>
  <c r="Z56" i="24" a="1"/>
  <c r="Z56" i="24" s="1"/>
  <c r="Z46" i="24" a="1"/>
  <c r="Z46" i="24" s="1"/>
  <c r="Z54" i="24" a="1"/>
  <c r="Z54" i="24" s="1"/>
  <c r="Z45" i="24" a="1"/>
  <c r="Z45" i="24" s="1"/>
  <c r="Z49" i="24" a="1"/>
  <c r="Z49" i="24" s="1"/>
  <c r="Z53" i="24" a="1"/>
  <c r="Z53" i="24" s="1"/>
  <c r="Z57" i="24" a="1"/>
  <c r="Z57" i="24" s="1"/>
  <c r="Z50" i="24" a="1"/>
  <c r="Z50" i="24" s="1"/>
  <c r="Z43" i="24" a="1"/>
  <c r="Z43" i="24" s="1"/>
  <c r="Z47" i="24" a="1"/>
  <c r="Z47" i="24" s="1"/>
  <c r="Z51" i="24" a="1"/>
  <c r="Z51" i="24" s="1"/>
  <c r="Z55" i="24" a="1"/>
  <c r="Z55" i="24" s="1"/>
  <c r="H46" i="24" a="1"/>
  <c r="H46" i="24" s="1"/>
  <c r="H50" i="24" a="1"/>
  <c r="H50" i="24" s="1"/>
  <c r="H54" i="24" a="1"/>
  <c r="H54" i="24" s="1"/>
  <c r="H43" i="24" a="1"/>
  <c r="H43" i="24" s="1"/>
  <c r="H52" i="24" a="1"/>
  <c r="H52" i="24" s="1"/>
  <c r="H47" i="24" a="1"/>
  <c r="H47" i="24" s="1"/>
  <c r="H51" i="24" a="1"/>
  <c r="H51" i="24" s="1"/>
  <c r="H55" i="24" a="1"/>
  <c r="H55" i="24" s="1"/>
  <c r="H44" i="24" a="1"/>
  <c r="H44" i="24" s="1"/>
  <c r="H56" i="24" a="1"/>
  <c r="H56" i="24" s="1"/>
  <c r="H45" i="24" a="1"/>
  <c r="H45" i="24" s="1"/>
  <c r="H49" i="24" a="1"/>
  <c r="H49" i="24" s="1"/>
  <c r="H53" i="24" a="1"/>
  <c r="H53" i="24" s="1"/>
  <c r="H57" i="24" a="1"/>
  <c r="H57" i="24" s="1"/>
  <c r="H48" i="24" a="1"/>
  <c r="H48" i="24" s="1"/>
  <c r="I3" i="33"/>
  <c r="J20" i="4" s="1"/>
  <c r="CB14" i="24" a="1"/>
  <c r="CB14" i="24" s="1"/>
  <c r="CB17" i="24" a="1"/>
  <c r="CB17" i="24" s="1"/>
  <c r="CB22" i="24" a="1"/>
  <c r="CB22" i="24" s="1"/>
  <c r="CB25" i="24" a="1"/>
  <c r="CB25" i="24" s="1"/>
  <c r="CB15" i="24" a="1"/>
  <c r="CB15" i="24" s="1"/>
  <c r="CB23" i="24" a="1"/>
  <c r="CB23" i="24" s="1"/>
  <c r="CB26" i="24" a="1"/>
  <c r="CB26" i="24" s="1"/>
  <c r="CB13" i="24" a="1"/>
  <c r="CB13" i="24" s="1"/>
  <c r="CB20" i="24" a="1"/>
  <c r="CB20" i="24" s="1"/>
  <c r="CB18" i="24" a="1"/>
  <c r="CB18" i="24" s="1"/>
  <c r="CB21" i="24" a="1"/>
  <c r="CB21" i="24" s="1"/>
  <c r="CB27" i="24" a="1"/>
  <c r="CB27" i="24" s="1"/>
  <c r="CB16" i="24" a="1"/>
  <c r="CB16" i="24" s="1"/>
  <c r="CB19" i="24" a="1"/>
  <c r="CB19" i="24" s="1"/>
  <c r="CB24" i="24" a="1"/>
  <c r="CB24" i="24" s="1"/>
  <c r="D3" i="33"/>
  <c r="C43" i="4" s="1"/>
  <c r="CN14" i="24" a="1"/>
  <c r="CN14" i="24" s="1"/>
  <c r="CN17" i="24" a="1"/>
  <c r="CN17" i="24" s="1"/>
  <c r="CN22" i="24" a="1"/>
  <c r="CN22" i="24" s="1"/>
  <c r="CN25" i="24" a="1"/>
  <c r="CN25" i="24" s="1"/>
  <c r="CN15" i="24" a="1"/>
  <c r="CN15" i="24" s="1"/>
  <c r="CN20" i="24" a="1"/>
  <c r="CN20" i="24" s="1"/>
  <c r="CN23" i="24" a="1"/>
  <c r="CN23" i="24" s="1"/>
  <c r="CN26" i="24" a="1"/>
  <c r="CN26" i="24" s="1"/>
  <c r="CN18" i="24" a="1"/>
  <c r="CN18" i="24" s="1"/>
  <c r="CN21" i="24" a="1"/>
  <c r="CN21" i="24" s="1"/>
  <c r="CN27" i="24" a="1"/>
  <c r="CN27" i="24" s="1"/>
  <c r="CN16" i="24" a="1"/>
  <c r="CN16" i="24" s="1"/>
  <c r="CN19" i="24" a="1"/>
  <c r="CN19" i="24" s="1"/>
  <c r="CN24" i="24" a="1"/>
  <c r="CN24" i="24" s="1"/>
  <c r="CH15" i="24" a="1"/>
  <c r="CH15" i="24" s="1"/>
  <c r="CH20" i="24" a="1"/>
  <c r="CH20" i="24" s="1"/>
  <c r="CH23" i="24" a="1"/>
  <c r="CH23" i="24" s="1"/>
  <c r="CH27" i="24" a="1"/>
  <c r="CH27" i="24" s="1"/>
  <c r="CH18" i="24" a="1"/>
  <c r="CH18" i="24" s="1"/>
  <c r="CH21" i="24" a="1"/>
  <c r="CH21" i="24" s="1"/>
  <c r="CH26" i="24" a="1"/>
  <c r="CH26" i="24" s="1"/>
  <c r="CH25" i="24" a="1"/>
  <c r="CH25" i="24" s="1"/>
  <c r="CH16" i="24" a="1"/>
  <c r="CH16" i="24" s="1"/>
  <c r="CH19" i="24" a="1"/>
  <c r="CH19" i="24" s="1"/>
  <c r="CH24" i="24" a="1"/>
  <c r="CH24" i="24" s="1"/>
  <c r="CH14" i="24" a="1"/>
  <c r="CH14" i="24" s="1"/>
  <c r="CH17" i="24" a="1"/>
  <c r="CH17" i="24" s="1"/>
  <c r="CH22" i="24" a="1"/>
  <c r="CH22" i="24" s="1"/>
  <c r="BV26" i="24" a="1"/>
  <c r="BV26" i="24" s="1"/>
  <c r="BV14" i="24" a="1"/>
  <c r="BV14" i="24" s="1"/>
  <c r="BV19" i="24" a="1"/>
  <c r="BV19" i="24" s="1"/>
  <c r="BV22" i="24" a="1"/>
  <c r="BV22" i="24" s="1"/>
  <c r="BV21" i="24" a="1"/>
  <c r="BV21" i="24" s="1"/>
  <c r="BV17" i="24" a="1"/>
  <c r="BV17" i="24" s="1"/>
  <c r="BV20" i="24" a="1"/>
  <c r="BV20" i="24" s="1"/>
  <c r="BV25" i="24" a="1"/>
  <c r="BV25" i="24" s="1"/>
  <c r="BV16" i="24" a="1"/>
  <c r="BV16" i="24" s="1"/>
  <c r="BV24" i="24" a="1"/>
  <c r="BV24" i="24" s="1"/>
  <c r="BV15" i="24" a="1"/>
  <c r="BV15" i="24" s="1"/>
  <c r="BV18" i="24" a="1"/>
  <c r="BV18" i="24" s="1"/>
  <c r="BV23" i="24" a="1"/>
  <c r="BV23" i="24" s="1"/>
  <c r="BV27" i="24" a="1"/>
  <c r="BV27" i="24" s="1"/>
  <c r="D79" i="33"/>
  <c r="CN13" i="24" a="1"/>
  <c r="CN13" i="24" s="1"/>
  <c r="BP17" i="24" a="1"/>
  <c r="BP17" i="24" s="1"/>
  <c r="BP22" i="24" a="1"/>
  <c r="BP22" i="24" s="1"/>
  <c r="BP26" i="24" a="1"/>
  <c r="BP26" i="24" s="1"/>
  <c r="BP27" i="24" a="1"/>
  <c r="BP27" i="24" s="1"/>
  <c r="BP14" i="24" a="1"/>
  <c r="BP14" i="24" s="1"/>
  <c r="BP18" i="24" a="1"/>
  <c r="BP18" i="24" s="1"/>
  <c r="BP23" i="24" a="1"/>
  <c r="BP23" i="24" s="1"/>
  <c r="BP15" i="24" a="1"/>
  <c r="BP15" i="24" s="1"/>
  <c r="BP19" i="24" a="1"/>
  <c r="BP19" i="24" s="1"/>
  <c r="BP24" i="24" a="1"/>
  <c r="BP24" i="24" s="1"/>
  <c r="BP21" i="24" a="1"/>
  <c r="BP21" i="24" s="1"/>
  <c r="BP16" i="24" a="1"/>
  <c r="BP16" i="24" s="1"/>
  <c r="BP20" i="24" a="1"/>
  <c r="BP20" i="24" s="1"/>
  <c r="BP25" i="24" a="1"/>
  <c r="BP25" i="24" s="1"/>
  <c r="BP13" i="24" a="1"/>
  <c r="BP13" i="24" s="1"/>
  <c r="CH13" i="24" a="1"/>
  <c r="CH13" i="24" s="1"/>
  <c r="BJ27" i="24" a="1"/>
  <c r="BJ27" i="24" s="1"/>
  <c r="BJ17" i="24" a="1"/>
  <c r="BJ17" i="24" s="1"/>
  <c r="BJ21" i="24" a="1"/>
  <c r="BJ21" i="24" s="1"/>
  <c r="BJ25" i="24" a="1"/>
  <c r="BJ25" i="24" s="1"/>
  <c r="BJ16" i="24" a="1"/>
  <c r="BJ16" i="24" s="1"/>
  <c r="BJ15" i="24" a="1"/>
  <c r="BJ15" i="24" s="1"/>
  <c r="BJ18" i="24" a="1"/>
  <c r="BJ18" i="24" s="1"/>
  <c r="BJ22" i="24" a="1"/>
  <c r="BJ22" i="24" s="1"/>
  <c r="BJ26" i="24" a="1"/>
  <c r="BJ26" i="24" s="1"/>
  <c r="BJ24" i="24" a="1"/>
  <c r="BJ24" i="24" s="1"/>
  <c r="BJ14" i="24" a="1"/>
  <c r="BJ14" i="24" s="1"/>
  <c r="BJ19" i="24" a="1"/>
  <c r="BJ19" i="24" s="1"/>
  <c r="BJ23" i="24" a="1"/>
  <c r="BJ23" i="24" s="1"/>
  <c r="BJ13" i="24" a="1"/>
  <c r="BJ13" i="24" s="1"/>
  <c r="BJ20" i="24" a="1"/>
  <c r="BJ20" i="24" s="1"/>
  <c r="I68" i="33"/>
  <c r="C155" i="4" s="1"/>
  <c r="BD14" i="24" a="1"/>
  <c r="BD14" i="24" s="1"/>
  <c r="BD18" i="24" a="1"/>
  <c r="BD18" i="24" s="1"/>
  <c r="BD22" i="24" a="1"/>
  <c r="BD22" i="24" s="1"/>
  <c r="BD26" i="24" a="1"/>
  <c r="BD26" i="24" s="1"/>
  <c r="BD15" i="24" a="1"/>
  <c r="BD15" i="24" s="1"/>
  <c r="BD19" i="24" a="1"/>
  <c r="BD19" i="24" s="1"/>
  <c r="BD23" i="24" a="1"/>
  <c r="BD23" i="24" s="1"/>
  <c r="BD16" i="24" a="1"/>
  <c r="BD16" i="24" s="1"/>
  <c r="BD20" i="24" a="1"/>
  <c r="BD20" i="24" s="1"/>
  <c r="BD24" i="24" a="1"/>
  <c r="BD24" i="24" s="1"/>
  <c r="BD17" i="24" a="1"/>
  <c r="BD17" i="24" s="1"/>
  <c r="BD21" i="24" a="1"/>
  <c r="BD21" i="24" s="1"/>
  <c r="BD25" i="24" a="1"/>
  <c r="BD25" i="24" s="1"/>
  <c r="BD27" i="24" a="1"/>
  <c r="BD27" i="24" s="1"/>
  <c r="BV13" i="24" a="1"/>
  <c r="BV13" i="24" s="1"/>
  <c r="B13" i="24" a="1"/>
  <c r="B13" i="24" s="1"/>
  <c r="I4" i="33"/>
  <c r="BD13" i="24" a="1"/>
  <c r="BD13" i="24" s="1"/>
  <c r="I79" i="33"/>
  <c r="AF15" i="24" a="1"/>
  <c r="AF15" i="24" s="1"/>
  <c r="AF20" i="24" a="1"/>
  <c r="AF20" i="24" s="1"/>
  <c r="AF23" i="24" a="1"/>
  <c r="AF23" i="24" s="1"/>
  <c r="AF18" i="24" a="1"/>
  <c r="AF18" i="24" s="1"/>
  <c r="AF21" i="24" a="1"/>
  <c r="AF21" i="24" s="1"/>
  <c r="AF27" i="24" a="1"/>
  <c r="AF27" i="24" s="1"/>
  <c r="AF16" i="24" a="1"/>
  <c r="AF16" i="24" s="1"/>
  <c r="AF19" i="24" a="1"/>
  <c r="AF19" i="24" s="1"/>
  <c r="AF24" i="24" a="1"/>
  <c r="AF24" i="24" s="1"/>
  <c r="AF26" i="24" a="1"/>
  <c r="AF26" i="24" s="1"/>
  <c r="AF14" i="24" a="1"/>
  <c r="AF14" i="24" s="1"/>
  <c r="AF17" i="24" a="1"/>
  <c r="AF17" i="24" s="1"/>
  <c r="AF22" i="24" a="1"/>
  <c r="AF22" i="24" s="1"/>
  <c r="AF25" i="24" a="1"/>
  <c r="AF25" i="24" s="1"/>
  <c r="D37" i="33"/>
  <c r="AR14" i="24" a="1"/>
  <c r="AR14" i="24" s="1"/>
  <c r="AR19" i="24" a="1"/>
  <c r="AR19" i="24" s="1"/>
  <c r="AR22" i="24" a="1"/>
  <c r="AR22" i="24" s="1"/>
  <c r="AR13" i="24" a="1"/>
  <c r="AR13" i="24" s="1"/>
  <c r="AR23" i="24" a="1"/>
  <c r="AR23" i="24" s="1"/>
  <c r="AR17" i="24" a="1"/>
  <c r="AR17" i="24" s="1"/>
  <c r="AR20" i="24" a="1"/>
  <c r="AR20" i="24" s="1"/>
  <c r="AR25" i="24" a="1"/>
  <c r="AR25" i="24" s="1"/>
  <c r="AR15" i="24" a="1"/>
  <c r="AR15" i="24" s="1"/>
  <c r="AR26" i="24" a="1"/>
  <c r="AR26" i="24" s="1"/>
  <c r="AR16" i="24" a="1"/>
  <c r="AR16" i="24" s="1"/>
  <c r="AR21" i="24" a="1"/>
  <c r="AR21" i="24" s="1"/>
  <c r="AR24" i="24" a="1"/>
  <c r="AR24" i="24" s="1"/>
  <c r="AR27" i="24" a="1"/>
  <c r="AR27" i="24" s="1"/>
  <c r="AR18" i="24" a="1"/>
  <c r="AR18" i="24" s="1"/>
  <c r="D78" i="33"/>
  <c r="T16" i="24" a="1"/>
  <c r="T16" i="24" s="1"/>
  <c r="T20" i="24" a="1"/>
  <c r="T20" i="24" s="1"/>
  <c r="T24" i="24" a="1"/>
  <c r="T24" i="24" s="1"/>
  <c r="T13" i="24" a="1"/>
  <c r="T13" i="24" s="1"/>
  <c r="T21" i="24" a="1"/>
  <c r="T21" i="24" s="1"/>
  <c r="T14" i="24" a="1"/>
  <c r="T14" i="24" s="1"/>
  <c r="T18" i="24" a="1"/>
  <c r="T18" i="24" s="1"/>
  <c r="T22" i="24" a="1"/>
  <c r="T22" i="24" s="1"/>
  <c r="T26" i="24" a="1"/>
  <c r="T26" i="24" s="1"/>
  <c r="T25" i="24" a="1"/>
  <c r="T25" i="24" s="1"/>
  <c r="T15" i="24" a="1"/>
  <c r="T15" i="24" s="1"/>
  <c r="T19" i="24" a="1"/>
  <c r="T19" i="24" s="1"/>
  <c r="T23" i="24" a="1"/>
  <c r="T23" i="24" s="1"/>
  <c r="T27" i="24" a="1"/>
  <c r="T27" i="24" s="1"/>
  <c r="T17" i="24" a="1"/>
  <c r="T17" i="24" s="1"/>
  <c r="AL14" i="24" a="1"/>
  <c r="AL14" i="24" s="1"/>
  <c r="AL17" i="24" a="1"/>
  <c r="AL17" i="24" s="1"/>
  <c r="AL22" i="24" a="1"/>
  <c r="AL22" i="24" s="1"/>
  <c r="AL25" i="24" a="1"/>
  <c r="AL25" i="24" s="1"/>
  <c r="AL21" i="24" a="1"/>
  <c r="AL21" i="24" s="1"/>
  <c r="AL15" i="24" a="1"/>
  <c r="AL15" i="24" s="1"/>
  <c r="AL20" i="24" a="1"/>
  <c r="AL20" i="24" s="1"/>
  <c r="AL23" i="24" a="1"/>
  <c r="AL23" i="24" s="1"/>
  <c r="AL18" i="24" a="1"/>
  <c r="AL18" i="24" s="1"/>
  <c r="AL26" i="24" a="1"/>
  <c r="AL26" i="24" s="1"/>
  <c r="AL16" i="24" a="1"/>
  <c r="AL16" i="24" s="1"/>
  <c r="AL19" i="24" a="1"/>
  <c r="AL19" i="24" s="1"/>
  <c r="AL24" i="24" a="1"/>
  <c r="AL24" i="24" s="1"/>
  <c r="AL27" i="24" a="1"/>
  <c r="AL27" i="24" s="1"/>
  <c r="AL13" i="24" a="1"/>
  <c r="AL13" i="24" s="1"/>
  <c r="N21" i="24" a="1"/>
  <c r="N21" i="24" s="1"/>
  <c r="N27" i="24" a="1"/>
  <c r="N27" i="24" s="1"/>
  <c r="N17" i="24" a="1"/>
  <c r="N17" i="24" s="1"/>
  <c r="N25" i="24" a="1"/>
  <c r="N25" i="24" s="1"/>
  <c r="N15" i="24" a="1"/>
  <c r="N15" i="24" s="1"/>
  <c r="N26" i="24" a="1"/>
  <c r="N26" i="24" s="1"/>
  <c r="N22" i="24" a="1"/>
  <c r="N22" i="24" s="1"/>
  <c r="N18" i="24" a="1"/>
  <c r="N18" i="24" s="1"/>
  <c r="N14" i="24" a="1"/>
  <c r="N14" i="24" s="1"/>
  <c r="N24" i="24" a="1"/>
  <c r="N24" i="24" s="1"/>
  <c r="N20" i="24" a="1"/>
  <c r="N20" i="24" s="1"/>
  <c r="N16" i="24" a="1"/>
  <c r="N16" i="24" s="1"/>
  <c r="N13" i="24" a="1"/>
  <c r="N13" i="24" s="1"/>
  <c r="N23" i="24" a="1"/>
  <c r="N23" i="24" s="1"/>
  <c r="N19" i="24" a="1"/>
  <c r="N19" i="24" s="1"/>
  <c r="I67" i="33"/>
  <c r="AF13" i="24" a="1"/>
  <c r="AF13" i="24" s="1"/>
  <c r="H16" i="24" a="1"/>
  <c r="H16" i="24" s="1"/>
  <c r="H24" i="24" a="1"/>
  <c r="H24" i="24" s="1"/>
  <c r="H20" i="24" a="1"/>
  <c r="H20" i="24" s="1"/>
  <c r="H25" i="24" a="1"/>
  <c r="H25" i="24" s="1"/>
  <c r="H21" i="24" a="1"/>
  <c r="H21" i="24" s="1"/>
  <c r="H17" i="24" a="1"/>
  <c r="H17" i="24" s="1"/>
  <c r="H27" i="24" a="1"/>
  <c r="H27" i="24" s="1"/>
  <c r="H13" i="24" a="1"/>
  <c r="H13" i="24" s="1"/>
  <c r="H23" i="24" a="1"/>
  <c r="H23" i="24" s="1"/>
  <c r="H19" i="24" a="1"/>
  <c r="H19" i="24" s="1"/>
  <c r="H15" i="24" a="1"/>
  <c r="H15" i="24" s="1"/>
  <c r="H26" i="24" a="1"/>
  <c r="H26" i="24" s="1"/>
  <c r="H22" i="24" a="1"/>
  <c r="H22" i="24" s="1"/>
  <c r="H18" i="24" a="1"/>
  <c r="H18" i="24" s="1"/>
  <c r="H14" i="24" a="1"/>
  <c r="H14" i="24" s="1"/>
  <c r="H193" i="17"/>
  <c r="H182" i="17"/>
  <c r="I171" i="17"/>
  <c r="A171" i="17"/>
  <c r="I160" i="17"/>
  <c r="A160" i="17"/>
  <c r="I149" i="17"/>
  <c r="I127" i="17"/>
  <c r="I116" i="17"/>
  <c r="I115" i="4" s="1"/>
  <c r="I105" i="17"/>
  <c r="I94" i="17"/>
  <c r="I83" i="17"/>
  <c r="I82" i="4" s="1"/>
  <c r="I72" i="17"/>
  <c r="I61" i="17"/>
  <c r="I50" i="17"/>
  <c r="I49" i="4" s="1"/>
  <c r="I39" i="17"/>
  <c r="I38" i="4" s="1"/>
  <c r="I28" i="17"/>
  <c r="I6" i="17"/>
  <c r="I17" i="17"/>
  <c r="H138" i="17"/>
  <c r="H116" i="17"/>
  <c r="H50" i="17"/>
  <c r="A193" i="17"/>
  <c r="A182" i="17"/>
  <c r="A149" i="17"/>
  <c r="A138" i="17"/>
  <c r="A127" i="17"/>
  <c r="A116" i="17"/>
  <c r="A105" i="17"/>
  <c r="A94" i="17"/>
  <c r="A83" i="17"/>
  <c r="A72" i="17"/>
  <c r="A61" i="17"/>
  <c r="A50" i="17"/>
  <c r="A39" i="17"/>
  <c r="A28" i="17"/>
  <c r="A17" i="17"/>
  <c r="A6" i="17"/>
  <c r="M13" i="32"/>
  <c r="L13" i="32"/>
  <c r="M12" i="32"/>
  <c r="L12" i="32"/>
  <c r="M11" i="32"/>
  <c r="L11" i="32"/>
  <c r="M10" i="32"/>
  <c r="L10" i="32"/>
  <c r="M13" i="31"/>
  <c r="L13" i="31"/>
  <c r="M12" i="31"/>
  <c r="L12" i="31"/>
  <c r="M11" i="31"/>
  <c r="L11" i="31"/>
  <c r="M10" i="31"/>
  <c r="L10" i="31"/>
  <c r="M13" i="30"/>
  <c r="L13" i="30"/>
  <c r="M12" i="30"/>
  <c r="L12" i="30"/>
  <c r="M11" i="30"/>
  <c r="L11" i="30"/>
  <c r="M10" i="30"/>
  <c r="L10" i="30"/>
  <c r="M13" i="29"/>
  <c r="L13" i="29"/>
  <c r="M12" i="29"/>
  <c r="L12" i="29"/>
  <c r="M11" i="29"/>
  <c r="L11" i="29"/>
  <c r="M10" i="29"/>
  <c r="L10" i="29"/>
  <c r="M13" i="28"/>
  <c r="L13" i="28"/>
  <c r="M12" i="28"/>
  <c r="L12" i="28"/>
  <c r="M11" i="28"/>
  <c r="L11" i="28"/>
  <c r="M10" i="28"/>
  <c r="L10" i="28"/>
  <c r="M13" i="27"/>
  <c r="L13" i="27"/>
  <c r="M12" i="27"/>
  <c r="L12" i="27"/>
  <c r="M11" i="27"/>
  <c r="L11" i="27"/>
  <c r="M10" i="27"/>
  <c r="L10" i="27"/>
  <c r="M13" i="26"/>
  <c r="L13" i="26"/>
  <c r="M12" i="26"/>
  <c r="L12" i="26"/>
  <c r="M11" i="26"/>
  <c r="L11" i="26"/>
  <c r="M10" i="26"/>
  <c r="L10" i="26"/>
  <c r="M13" i="25"/>
  <c r="L13" i="25"/>
  <c r="M12" i="25"/>
  <c r="L12" i="25"/>
  <c r="M11" i="25"/>
  <c r="L11" i="25"/>
  <c r="M10" i="25"/>
  <c r="L10" i="25"/>
  <c r="L191" i="5"/>
  <c r="L185" i="5"/>
  <c r="D122" i="5"/>
  <c r="K175" i="4"/>
  <c r="K154" i="4"/>
  <c r="K153" i="4"/>
  <c r="K131" i="4"/>
  <c r="K44" i="4"/>
  <c r="K20" i="4"/>
  <c r="D177" i="4"/>
  <c r="D155" i="4"/>
  <c r="D133" i="4"/>
  <c r="D45" i="4"/>
  <c r="D43" i="4"/>
  <c r="D23" i="4"/>
  <c r="H39" i="17" l="1"/>
  <c r="AF42" i="24"/>
  <c r="AR42" i="24"/>
  <c r="BA1" i="43" s="1"/>
  <c r="AL42" i="24"/>
  <c r="BA1" i="42" s="1"/>
  <c r="CH42" i="24"/>
  <c r="P1" i="41" s="1"/>
  <c r="BD42" i="24"/>
  <c r="P1" i="37" s="1"/>
  <c r="H17" i="17"/>
  <c r="I16" i="4"/>
  <c r="M51" i="4"/>
  <c r="M52" i="4" s="1"/>
  <c r="H94" i="17"/>
  <c r="I93" i="4"/>
  <c r="H149" i="17"/>
  <c r="I148" i="4"/>
  <c r="H171" i="17"/>
  <c r="I170" i="4"/>
  <c r="M47" i="4"/>
  <c r="M43" i="4"/>
  <c r="M44" i="4"/>
  <c r="M42" i="4"/>
  <c r="M46" i="4"/>
  <c r="M41" i="4"/>
  <c r="M45" i="4"/>
  <c r="M40" i="4"/>
  <c r="H127" i="17"/>
  <c r="I126" i="4"/>
  <c r="H83" i="17"/>
  <c r="H6" i="17"/>
  <c r="I5" i="4"/>
  <c r="H61" i="17"/>
  <c r="I60" i="4"/>
  <c r="H105" i="17"/>
  <c r="I104" i="4"/>
  <c r="M91" i="4"/>
  <c r="M87" i="4"/>
  <c r="M90" i="4"/>
  <c r="M85" i="4"/>
  <c r="M89" i="4"/>
  <c r="M84" i="4"/>
  <c r="M88" i="4"/>
  <c r="M86" i="4"/>
  <c r="H28" i="17"/>
  <c r="I27" i="4"/>
  <c r="H72" i="17"/>
  <c r="I71" i="4"/>
  <c r="M117" i="4"/>
  <c r="M118" i="4" s="1"/>
  <c r="H160" i="17"/>
  <c r="I159" i="4"/>
  <c r="CB42" i="24"/>
  <c r="P1" i="40" s="1"/>
  <c r="BV42" i="24"/>
  <c r="BA1" i="39" s="1"/>
  <c r="BJ42" i="24"/>
  <c r="P1" i="22" s="1"/>
  <c r="BP42" i="24"/>
  <c r="BA1" i="38" s="1"/>
  <c r="AX42" i="24"/>
  <c r="Z42" i="24"/>
  <c r="P1" i="34" s="1"/>
  <c r="M119" i="4" l="1"/>
  <c r="M111" i="4"/>
  <c r="M107" i="4"/>
  <c r="M110" i="4"/>
  <c r="M109" i="4"/>
  <c r="M113" i="4"/>
  <c r="M108" i="4"/>
  <c r="M112" i="4"/>
  <c r="M106" i="4"/>
  <c r="M53" i="4"/>
  <c r="M54" i="4" s="1"/>
  <c r="M29" i="4"/>
  <c r="M30" i="4" s="1"/>
  <c r="M67" i="4"/>
  <c r="M63" i="4"/>
  <c r="M65" i="4"/>
  <c r="M69" i="4"/>
  <c r="M64" i="4"/>
  <c r="M68" i="4"/>
  <c r="M62" i="4"/>
  <c r="M66" i="4"/>
  <c r="M178" i="4"/>
  <c r="M174" i="4"/>
  <c r="M176" i="4"/>
  <c r="M175" i="4"/>
  <c r="M179" i="4"/>
  <c r="M173" i="4"/>
  <c r="M177" i="4"/>
  <c r="M172" i="4"/>
  <c r="M95" i="4"/>
  <c r="M96" i="4" s="1"/>
  <c r="M25" i="4"/>
  <c r="M21" i="4"/>
  <c r="M20" i="4"/>
  <c r="M24" i="4"/>
  <c r="M19" i="4"/>
  <c r="M23" i="4"/>
  <c r="M18" i="4"/>
  <c r="M22" i="4"/>
  <c r="M135" i="4"/>
  <c r="M131" i="4"/>
  <c r="M130" i="4"/>
  <c r="M134" i="4"/>
  <c r="M129" i="4"/>
  <c r="M133" i="4"/>
  <c r="M128" i="4"/>
  <c r="M132" i="4"/>
  <c r="M161" i="4"/>
  <c r="M162" i="4" s="1"/>
  <c r="M73" i="4"/>
  <c r="M74" i="4" s="1"/>
  <c r="M9" i="4"/>
  <c r="M7" i="4"/>
  <c r="M8" i="4"/>
  <c r="M156" i="4"/>
  <c r="M152" i="4"/>
  <c r="M153" i="4"/>
  <c r="M157" i="4"/>
  <c r="M151" i="4"/>
  <c r="M155" i="4"/>
  <c r="M150" i="4"/>
  <c r="M154" i="4"/>
  <c r="P1" i="36"/>
  <c r="P1" i="35"/>
  <c r="M10" i="4" l="1"/>
  <c r="M163" i="4"/>
  <c r="M164" i="4" s="1"/>
  <c r="M31" i="4"/>
  <c r="M32" i="4" s="1"/>
  <c r="M33" i="4" s="1"/>
  <c r="M75" i="4"/>
  <c r="M97" i="4"/>
  <c r="M120" i="4"/>
  <c r="M121" i="4" s="1"/>
  <c r="M55" i="4"/>
  <c r="D15" i="23"/>
  <c r="D14" i="23"/>
  <c r="D13" i="23"/>
  <c r="D12" i="23"/>
  <c r="M34" i="4" l="1"/>
  <c r="M11" i="4"/>
  <c r="M165" i="4"/>
  <c r="M166" i="4" s="1"/>
  <c r="M57" i="4"/>
  <c r="M56" i="4"/>
  <c r="M35" i="4"/>
  <c r="M36" i="4" s="1"/>
  <c r="M98" i="4"/>
  <c r="M122" i="4"/>
  <c r="M123" i="4" s="1"/>
  <c r="M124" i="4" s="1"/>
  <c r="M76" i="4"/>
  <c r="M77" i="4" s="1"/>
  <c r="C14" i="20"/>
  <c r="B361" i="9"/>
  <c r="F361" i="9" s="1"/>
  <c r="B362" i="9"/>
  <c r="B363" i="9"/>
  <c r="F363" i="9" s="1"/>
  <c r="B364" i="9"/>
  <c r="B365" i="9"/>
  <c r="F365" i="9" s="1"/>
  <c r="B366" i="9"/>
  <c r="F366" i="9" s="1"/>
  <c r="B367" i="9"/>
  <c r="F367" i="9" s="1"/>
  <c r="B360" i="9"/>
  <c r="B349" i="9"/>
  <c r="F349" i="9" s="1"/>
  <c r="B350" i="9"/>
  <c r="B351" i="9"/>
  <c r="F351" i="9" s="1"/>
  <c r="B352" i="9"/>
  <c r="B353" i="9"/>
  <c r="F353" i="9" s="1"/>
  <c r="B354" i="9"/>
  <c r="B355" i="9"/>
  <c r="B348" i="9"/>
  <c r="B337" i="9"/>
  <c r="B338" i="9"/>
  <c r="B339" i="9"/>
  <c r="B340" i="9"/>
  <c r="B341" i="9"/>
  <c r="B342" i="9"/>
  <c r="B343" i="9"/>
  <c r="B336" i="9"/>
  <c r="B325" i="9"/>
  <c r="B326" i="9"/>
  <c r="B327" i="9"/>
  <c r="B328" i="9"/>
  <c r="B329" i="9"/>
  <c r="B330" i="9"/>
  <c r="B331" i="9"/>
  <c r="B324" i="9"/>
  <c r="B313" i="9"/>
  <c r="B314" i="9"/>
  <c r="B315" i="9"/>
  <c r="B316" i="9"/>
  <c r="B317" i="9"/>
  <c r="B318" i="9"/>
  <c r="B319" i="9"/>
  <c r="B312" i="9"/>
  <c r="B305" i="9"/>
  <c r="B306" i="9"/>
  <c r="B307" i="9"/>
  <c r="B308" i="9"/>
  <c r="B309" i="9"/>
  <c r="B310" i="9"/>
  <c r="B311" i="9"/>
  <c r="B304" i="9"/>
  <c r="B293" i="9"/>
  <c r="B294" i="9"/>
  <c r="B295" i="9"/>
  <c r="B296" i="9"/>
  <c r="B297" i="9"/>
  <c r="B298" i="9"/>
  <c r="B299" i="9"/>
  <c r="B292" i="9"/>
  <c r="B281" i="9"/>
  <c r="B282" i="9"/>
  <c r="B283" i="9"/>
  <c r="B284" i="9"/>
  <c r="B285" i="9"/>
  <c r="B286" i="9"/>
  <c r="B287" i="9"/>
  <c r="B280" i="9"/>
  <c r="B269" i="9"/>
  <c r="B270" i="9"/>
  <c r="B271" i="9"/>
  <c r="B272" i="9"/>
  <c r="B273" i="9"/>
  <c r="B274" i="9"/>
  <c r="B275" i="9"/>
  <c r="B268" i="9"/>
  <c r="B261" i="9"/>
  <c r="B262" i="9"/>
  <c r="B263" i="9"/>
  <c r="B264" i="9"/>
  <c r="B265" i="9"/>
  <c r="B266" i="9"/>
  <c r="B267" i="9"/>
  <c r="B260" i="9"/>
  <c r="B249" i="9"/>
  <c r="B250" i="9"/>
  <c r="B251" i="9"/>
  <c r="B252" i="9"/>
  <c r="B253" i="9"/>
  <c r="B254" i="9"/>
  <c r="B255" i="9"/>
  <c r="B248" i="9"/>
  <c r="B237" i="9"/>
  <c r="B238" i="9"/>
  <c r="B239" i="9"/>
  <c r="B240" i="9"/>
  <c r="B241" i="9"/>
  <c r="B242" i="9"/>
  <c r="B243" i="9"/>
  <c r="B236" i="9"/>
  <c r="B225" i="9"/>
  <c r="B226" i="9"/>
  <c r="B227" i="9"/>
  <c r="B228" i="9"/>
  <c r="B229" i="9"/>
  <c r="B230" i="9"/>
  <c r="B231" i="9"/>
  <c r="B224" i="9"/>
  <c r="B213" i="9"/>
  <c r="B214" i="9"/>
  <c r="B215" i="9"/>
  <c r="B216" i="9"/>
  <c r="B217" i="9"/>
  <c r="B218" i="9"/>
  <c r="B219" i="9"/>
  <c r="B212" i="9"/>
  <c r="B201" i="9"/>
  <c r="B202" i="9"/>
  <c r="B203" i="9"/>
  <c r="B204" i="9"/>
  <c r="B205" i="9"/>
  <c r="B206" i="9"/>
  <c r="B207" i="9"/>
  <c r="B200" i="9"/>
  <c r="B195" i="9"/>
  <c r="B189" i="9"/>
  <c r="B190" i="9"/>
  <c r="B191" i="9"/>
  <c r="B192" i="9"/>
  <c r="B193" i="9"/>
  <c r="B194" i="9"/>
  <c r="B188" i="9"/>
  <c r="B177" i="9"/>
  <c r="B178" i="9"/>
  <c r="B179" i="9"/>
  <c r="B180" i="9"/>
  <c r="B181" i="9"/>
  <c r="B182" i="9"/>
  <c r="B183" i="9"/>
  <c r="B176" i="9"/>
  <c r="B169" i="9"/>
  <c r="B170" i="9"/>
  <c r="B171" i="9"/>
  <c r="B172" i="9"/>
  <c r="B173" i="9"/>
  <c r="B174" i="9"/>
  <c r="B175" i="9"/>
  <c r="B168" i="9"/>
  <c r="B157" i="9"/>
  <c r="B158" i="9"/>
  <c r="B159" i="9"/>
  <c r="B160" i="9"/>
  <c r="B161" i="9"/>
  <c r="B162" i="9"/>
  <c r="B163" i="9"/>
  <c r="B156" i="9"/>
  <c r="B151" i="9"/>
  <c r="B145" i="9"/>
  <c r="B146" i="9"/>
  <c r="B147" i="9"/>
  <c r="B148" i="9"/>
  <c r="B149" i="9"/>
  <c r="B150" i="9"/>
  <c r="B144" i="9"/>
  <c r="B133" i="9"/>
  <c r="B134" i="9"/>
  <c r="B135" i="9"/>
  <c r="B136" i="9"/>
  <c r="B137" i="9"/>
  <c r="B138" i="9"/>
  <c r="B139" i="9"/>
  <c r="B132" i="9"/>
  <c r="B125" i="9"/>
  <c r="B126" i="9"/>
  <c r="B127" i="9"/>
  <c r="B128" i="9"/>
  <c r="B129" i="9"/>
  <c r="B130" i="9"/>
  <c r="B131" i="9"/>
  <c r="B124" i="9"/>
  <c r="B113" i="9"/>
  <c r="B114" i="9"/>
  <c r="B115" i="9"/>
  <c r="B116" i="9"/>
  <c r="B117" i="9"/>
  <c r="B118" i="9"/>
  <c r="B119" i="9"/>
  <c r="B112" i="9"/>
  <c r="B101" i="9"/>
  <c r="B102" i="9"/>
  <c r="B103" i="9"/>
  <c r="B104" i="9"/>
  <c r="B105" i="9"/>
  <c r="B106" i="9"/>
  <c r="B107" i="9"/>
  <c r="B100" i="9"/>
  <c r="B89" i="9"/>
  <c r="B90" i="9"/>
  <c r="B91" i="9"/>
  <c r="B92" i="9"/>
  <c r="B93" i="9"/>
  <c r="B94" i="9"/>
  <c r="B95" i="9"/>
  <c r="B88" i="9"/>
  <c r="B77" i="9"/>
  <c r="B78" i="9"/>
  <c r="B79" i="9"/>
  <c r="B80" i="9"/>
  <c r="B81" i="9"/>
  <c r="B82" i="9"/>
  <c r="B83" i="9"/>
  <c r="B76" i="9"/>
  <c r="B65" i="9"/>
  <c r="B66" i="9"/>
  <c r="B67" i="9"/>
  <c r="B68" i="9"/>
  <c r="B69" i="9"/>
  <c r="B70" i="9"/>
  <c r="B71" i="9"/>
  <c r="B64" i="9"/>
  <c r="B53" i="9"/>
  <c r="B54" i="9"/>
  <c r="B55" i="9"/>
  <c r="B56" i="9"/>
  <c r="B57" i="9"/>
  <c r="B58" i="9"/>
  <c r="B59" i="9"/>
  <c r="B52" i="9"/>
  <c r="B41" i="9"/>
  <c r="B42" i="9"/>
  <c r="B43" i="9"/>
  <c r="B44" i="9"/>
  <c r="B45" i="9"/>
  <c r="B46" i="9"/>
  <c r="B47" i="9"/>
  <c r="B40" i="9"/>
  <c r="B29" i="9"/>
  <c r="B30" i="9"/>
  <c r="B31" i="9"/>
  <c r="B32" i="9"/>
  <c r="B33" i="9"/>
  <c r="B34" i="9"/>
  <c r="B35" i="9"/>
  <c r="B28" i="9"/>
  <c r="B37" i="17"/>
  <c r="B31" i="17"/>
  <c r="B32" i="17"/>
  <c r="B33" i="17"/>
  <c r="B34" i="17"/>
  <c r="B35" i="17"/>
  <c r="B36" i="17"/>
  <c r="I20" i="17"/>
  <c r="I21" i="17"/>
  <c r="I22" i="17"/>
  <c r="I23" i="17"/>
  <c r="I24" i="17"/>
  <c r="I25" i="17"/>
  <c r="I26" i="17"/>
  <c r="I19" i="17"/>
  <c r="I86" i="23"/>
  <c r="D86" i="23"/>
  <c r="I85" i="23"/>
  <c r="D85" i="23"/>
  <c r="I84" i="23"/>
  <c r="D84" i="23"/>
  <c r="I83" i="23"/>
  <c r="D83" i="23"/>
  <c r="I82" i="23"/>
  <c r="D82" i="23"/>
  <c r="I81" i="23"/>
  <c r="D81" i="23"/>
  <c r="I80" i="23"/>
  <c r="D80" i="23"/>
  <c r="I79" i="23"/>
  <c r="D79" i="23"/>
  <c r="J34" i="4" s="1"/>
  <c r="I78" i="23"/>
  <c r="D78" i="23"/>
  <c r="C32" i="4" s="1"/>
  <c r="I77" i="23"/>
  <c r="J57" i="4" s="1"/>
  <c r="D77" i="23"/>
  <c r="I76" i="23"/>
  <c r="D76" i="23"/>
  <c r="I75" i="23"/>
  <c r="D75" i="23"/>
  <c r="I74" i="23"/>
  <c r="D74" i="23"/>
  <c r="I73" i="23"/>
  <c r="D73" i="23"/>
  <c r="I72" i="23"/>
  <c r="D72" i="23"/>
  <c r="I71" i="23"/>
  <c r="D71" i="23"/>
  <c r="I70" i="23"/>
  <c r="D70" i="23"/>
  <c r="I69" i="23"/>
  <c r="D69" i="23"/>
  <c r="I68" i="23"/>
  <c r="D68" i="23"/>
  <c r="I67" i="23"/>
  <c r="D67" i="23"/>
  <c r="I66" i="23"/>
  <c r="D66" i="23"/>
  <c r="I65" i="23"/>
  <c r="D65" i="23"/>
  <c r="I64" i="23"/>
  <c r="D64" i="23"/>
  <c r="I63" i="23"/>
  <c r="D63" i="23"/>
  <c r="I62" i="23"/>
  <c r="D62" i="23"/>
  <c r="I61" i="23"/>
  <c r="D61" i="23"/>
  <c r="I60" i="23"/>
  <c r="D60" i="23"/>
  <c r="I59" i="23"/>
  <c r="D59" i="23"/>
  <c r="I58" i="23"/>
  <c r="D58" i="23"/>
  <c r="I57" i="23"/>
  <c r="D57" i="23"/>
  <c r="I56" i="23"/>
  <c r="D56" i="23"/>
  <c r="I55" i="23"/>
  <c r="D55" i="23"/>
  <c r="I54" i="23"/>
  <c r="D54" i="23"/>
  <c r="I53" i="23"/>
  <c r="D53" i="23"/>
  <c r="I52" i="23"/>
  <c r="D52" i="23"/>
  <c r="I51" i="23"/>
  <c r="D51" i="23"/>
  <c r="I50" i="23"/>
  <c r="D50" i="23"/>
  <c r="I49" i="23"/>
  <c r="D49" i="23"/>
  <c r="I48" i="23"/>
  <c r="D48" i="23"/>
  <c r="I47" i="23"/>
  <c r="D47" i="23"/>
  <c r="I46" i="23"/>
  <c r="I45" i="23"/>
  <c r="I44" i="23"/>
  <c r="I43" i="23"/>
  <c r="I42" i="23"/>
  <c r="I41" i="23"/>
  <c r="I40" i="23"/>
  <c r="I39" i="23"/>
  <c r="I38" i="23"/>
  <c r="I37" i="23"/>
  <c r="I36" i="23"/>
  <c r="I35" i="23"/>
  <c r="I34" i="23"/>
  <c r="I33" i="23"/>
  <c r="I32" i="23"/>
  <c r="I31" i="23"/>
  <c r="I30" i="23"/>
  <c r="I29" i="23"/>
  <c r="I28" i="23"/>
  <c r="I27" i="23"/>
  <c r="I26" i="23"/>
  <c r="I25" i="23"/>
  <c r="I24" i="23"/>
  <c r="I23" i="23"/>
  <c r="I22" i="23"/>
  <c r="I21" i="23"/>
  <c r="I20" i="23"/>
  <c r="I19" i="23"/>
  <c r="I10" i="23"/>
  <c r="I9" i="23"/>
  <c r="I8" i="23"/>
  <c r="I7" i="23"/>
  <c r="C22" i="5" s="1"/>
  <c r="I6" i="23"/>
  <c r="I5" i="23"/>
  <c r="J9" i="4" s="1"/>
  <c r="I4" i="23"/>
  <c r="D46" i="23"/>
  <c r="D45" i="23"/>
  <c r="D44" i="23"/>
  <c r="D43" i="23"/>
  <c r="D42" i="23"/>
  <c r="D41" i="23"/>
  <c r="D40" i="23"/>
  <c r="D39" i="23"/>
  <c r="D38" i="23"/>
  <c r="D37" i="23"/>
  <c r="D36" i="23"/>
  <c r="D35" i="23"/>
  <c r="D34" i="23"/>
  <c r="D33" i="23"/>
  <c r="D32" i="23"/>
  <c r="D31" i="23"/>
  <c r="D30" i="23"/>
  <c r="D29" i="23"/>
  <c r="D28" i="23"/>
  <c r="D27" i="23"/>
  <c r="D26" i="23"/>
  <c r="D25" i="23"/>
  <c r="D24" i="23"/>
  <c r="D23" i="23"/>
  <c r="D22" i="23"/>
  <c r="D21" i="23"/>
  <c r="D20" i="23"/>
  <c r="D19" i="23"/>
  <c r="D18" i="23"/>
  <c r="D17" i="23"/>
  <c r="D11" i="23"/>
  <c r="D9" i="23"/>
  <c r="D7" i="23"/>
  <c r="D5" i="23"/>
  <c r="M13" i="11"/>
  <c r="L13" i="11"/>
  <c r="M12" i="11"/>
  <c r="L12" i="11"/>
  <c r="M11" i="11"/>
  <c r="L11" i="11"/>
  <c r="M10" i="11"/>
  <c r="L10" i="11"/>
  <c r="M13" i="12"/>
  <c r="L13" i="12"/>
  <c r="M12" i="12"/>
  <c r="L12" i="12"/>
  <c r="M11" i="12"/>
  <c r="L11" i="12"/>
  <c r="M10" i="12"/>
  <c r="L10" i="12"/>
  <c r="M13" i="13"/>
  <c r="L13" i="13"/>
  <c r="M12" i="13"/>
  <c r="L12" i="13"/>
  <c r="M11" i="13"/>
  <c r="L11" i="13"/>
  <c r="M10" i="13"/>
  <c r="L10" i="13"/>
  <c r="M13" i="14"/>
  <c r="L13" i="14"/>
  <c r="M12" i="14"/>
  <c r="L12" i="14"/>
  <c r="M11" i="14"/>
  <c r="L11" i="14"/>
  <c r="M10" i="14"/>
  <c r="L10" i="14"/>
  <c r="M13" i="15"/>
  <c r="L13" i="15"/>
  <c r="M12" i="15"/>
  <c r="L12" i="15"/>
  <c r="M11" i="15"/>
  <c r="L11" i="15"/>
  <c r="M10" i="15"/>
  <c r="L10" i="15"/>
  <c r="M13" i="16"/>
  <c r="L13" i="16"/>
  <c r="M12" i="16"/>
  <c r="L12" i="16"/>
  <c r="M11" i="16"/>
  <c r="L11" i="16"/>
  <c r="M10" i="16"/>
  <c r="L10" i="16"/>
  <c r="M13" i="10"/>
  <c r="L13" i="10"/>
  <c r="M12" i="10"/>
  <c r="L12" i="10"/>
  <c r="M11" i="10"/>
  <c r="L11" i="10"/>
  <c r="L10" i="10"/>
  <c r="I108" i="17"/>
  <c r="I109" i="17"/>
  <c r="I110" i="17"/>
  <c r="I111" i="17"/>
  <c r="I112" i="17"/>
  <c r="I113" i="17"/>
  <c r="I114" i="17"/>
  <c r="I107" i="17"/>
  <c r="B108" i="17"/>
  <c r="B109" i="17"/>
  <c r="B110" i="17"/>
  <c r="B111" i="17"/>
  <c r="B112" i="17"/>
  <c r="B113" i="17"/>
  <c r="B114" i="17"/>
  <c r="B107" i="17"/>
  <c r="I97" i="17"/>
  <c r="I98" i="17"/>
  <c r="I99" i="17"/>
  <c r="I100" i="17"/>
  <c r="I101" i="17"/>
  <c r="I102" i="17"/>
  <c r="I103" i="17"/>
  <c r="I96" i="17"/>
  <c r="B97" i="17"/>
  <c r="B98" i="17"/>
  <c r="B99" i="17"/>
  <c r="B100" i="17"/>
  <c r="B101" i="17"/>
  <c r="B102" i="17"/>
  <c r="B103" i="17"/>
  <c r="B96" i="17"/>
  <c r="I92" i="17"/>
  <c r="I86" i="17"/>
  <c r="I87" i="17"/>
  <c r="I88" i="17"/>
  <c r="I89" i="17"/>
  <c r="I90" i="17"/>
  <c r="I91" i="17"/>
  <c r="I85" i="17"/>
  <c r="B86" i="17"/>
  <c r="B87" i="17"/>
  <c r="B88" i="17"/>
  <c r="B89" i="17"/>
  <c r="B90" i="17"/>
  <c r="B91" i="17"/>
  <c r="B92" i="17"/>
  <c r="B85" i="17"/>
  <c r="I75" i="17"/>
  <c r="I76" i="17"/>
  <c r="I77" i="17"/>
  <c r="I78" i="17"/>
  <c r="I79" i="17"/>
  <c r="I80" i="17"/>
  <c r="I81" i="17"/>
  <c r="I74" i="17"/>
  <c r="B75" i="17"/>
  <c r="B76" i="17"/>
  <c r="B77" i="17"/>
  <c r="B78" i="17"/>
  <c r="B79" i="17"/>
  <c r="B80" i="17"/>
  <c r="B81" i="17"/>
  <c r="B74" i="17"/>
  <c r="I64" i="17"/>
  <c r="I65" i="17"/>
  <c r="I66" i="17"/>
  <c r="I67" i="17"/>
  <c r="I68" i="17"/>
  <c r="I69" i="17"/>
  <c r="I70" i="17"/>
  <c r="I63" i="17"/>
  <c r="B64" i="17"/>
  <c r="B65" i="17"/>
  <c r="B66" i="17"/>
  <c r="B67" i="17"/>
  <c r="B68" i="17"/>
  <c r="B69" i="17"/>
  <c r="B70" i="17"/>
  <c r="B63" i="17"/>
  <c r="I53" i="17"/>
  <c r="I54" i="17"/>
  <c r="I55" i="17"/>
  <c r="I56" i="17"/>
  <c r="I57" i="17"/>
  <c r="I58" i="17"/>
  <c r="I59" i="17"/>
  <c r="I52" i="17"/>
  <c r="B53" i="17"/>
  <c r="B54" i="17"/>
  <c r="B55" i="17"/>
  <c r="B56" i="17"/>
  <c r="B57" i="17"/>
  <c r="B58" i="17"/>
  <c r="B59" i="17"/>
  <c r="B52" i="17"/>
  <c r="I42" i="17"/>
  <c r="I43" i="17"/>
  <c r="I44" i="17"/>
  <c r="I45" i="17"/>
  <c r="I46" i="17"/>
  <c r="I47" i="17"/>
  <c r="I48" i="17"/>
  <c r="B42" i="17"/>
  <c r="B43" i="17"/>
  <c r="B44" i="17"/>
  <c r="B45" i="17"/>
  <c r="B46" i="17"/>
  <c r="B47" i="17"/>
  <c r="B48" i="17"/>
  <c r="I41" i="17"/>
  <c r="B41" i="17"/>
  <c r="I31" i="17"/>
  <c r="I32" i="17"/>
  <c r="I33" i="17"/>
  <c r="I34" i="17"/>
  <c r="I35" i="17"/>
  <c r="I36" i="17"/>
  <c r="I37" i="17"/>
  <c r="I30" i="17"/>
  <c r="B30" i="17"/>
  <c r="M13" i="8"/>
  <c r="M12" i="8"/>
  <c r="M11" i="8"/>
  <c r="M10" i="8"/>
  <c r="B20" i="17"/>
  <c r="B21" i="17"/>
  <c r="B22" i="17"/>
  <c r="B23" i="17"/>
  <c r="B24" i="17"/>
  <c r="B25" i="17"/>
  <c r="B26" i="17"/>
  <c r="B19" i="17"/>
  <c r="I9" i="17"/>
  <c r="I10" i="17"/>
  <c r="I11" i="17"/>
  <c r="I12" i="17"/>
  <c r="I13" i="17"/>
  <c r="I14" i="17"/>
  <c r="I15" i="17"/>
  <c r="I8" i="17"/>
  <c r="B9" i="17"/>
  <c r="B10" i="17"/>
  <c r="B11" i="17"/>
  <c r="B12" i="17"/>
  <c r="B13" i="17"/>
  <c r="B14" i="17"/>
  <c r="B15" i="17"/>
  <c r="B8" i="17"/>
  <c r="L13" i="8"/>
  <c r="L12" i="8"/>
  <c r="L11" i="8"/>
  <c r="L10" i="8"/>
  <c r="K60" i="5"/>
  <c r="C60" i="5"/>
  <c r="I27" i="9"/>
  <c r="F364" i="9"/>
  <c r="F362" i="9"/>
  <c r="F360" i="9"/>
  <c r="F355" i="9"/>
  <c r="F354" i="9"/>
  <c r="F352" i="9"/>
  <c r="F350" i="9"/>
  <c r="F348" i="9"/>
  <c r="A11" i="7"/>
  <c r="A10" i="7"/>
  <c r="A9" i="7"/>
  <c r="A8" i="7"/>
  <c r="A7" i="7"/>
  <c r="A6" i="7"/>
  <c r="A5" i="7"/>
  <c r="A4" i="7"/>
  <c r="O70" i="5"/>
  <c r="K70" i="5"/>
  <c r="G70" i="5"/>
  <c r="C70" i="5"/>
  <c r="K69" i="5"/>
  <c r="C69" i="5"/>
  <c r="K68" i="5"/>
  <c r="C68" i="5"/>
  <c r="K67" i="5"/>
  <c r="C67" i="5"/>
  <c r="K66" i="5"/>
  <c r="C66" i="5"/>
  <c r="K65" i="5"/>
  <c r="C65" i="5"/>
  <c r="K64" i="5"/>
  <c r="C64" i="5"/>
  <c r="K63" i="5"/>
  <c r="C63" i="5"/>
  <c r="K62" i="5"/>
  <c r="C62" i="5"/>
  <c r="B29" i="6"/>
  <c r="B28" i="6"/>
  <c r="A29" i="6"/>
  <c r="A28" i="6"/>
  <c r="A27" i="6"/>
  <c r="A26" i="6"/>
  <c r="A25" i="6"/>
  <c r="A24" i="6"/>
  <c r="A23" i="6"/>
  <c r="A22" i="6"/>
  <c r="A21" i="6"/>
  <c r="A20" i="6"/>
  <c r="A19" i="6"/>
  <c r="A18" i="6"/>
  <c r="A17" i="6"/>
  <c r="A16" i="6"/>
  <c r="A15" i="6"/>
  <c r="A14" i="6"/>
  <c r="C44" i="5" s="1"/>
  <c r="A13" i="6"/>
  <c r="A12" i="6"/>
  <c r="B27" i="6"/>
  <c r="B26" i="6"/>
  <c r="B25" i="6"/>
  <c r="B24" i="6"/>
  <c r="B23" i="6"/>
  <c r="B22" i="6"/>
  <c r="B21" i="6"/>
  <c r="B20" i="6"/>
  <c r="B19" i="6"/>
  <c r="B18" i="6"/>
  <c r="B17" i="6"/>
  <c r="B16" i="6"/>
  <c r="B15" i="6"/>
  <c r="B14" i="6"/>
  <c r="B13" i="6"/>
  <c r="B12" i="6"/>
  <c r="G62" i="5"/>
  <c r="O62" i="5"/>
  <c r="G63" i="5"/>
  <c r="O63" i="5"/>
  <c r="G64" i="5"/>
  <c r="O64" i="5"/>
  <c r="G65" i="5"/>
  <c r="O65" i="5"/>
  <c r="G66" i="5"/>
  <c r="O66" i="5"/>
  <c r="G67" i="5"/>
  <c r="O67" i="5"/>
  <c r="G68" i="5"/>
  <c r="O68" i="5"/>
  <c r="G69" i="5"/>
  <c r="O69" i="5"/>
  <c r="D4" i="23"/>
  <c r="C40" i="5"/>
  <c r="F255" i="9"/>
  <c r="L56" i="5"/>
  <c r="K57" i="4"/>
  <c r="K34" i="4"/>
  <c r="K9" i="4"/>
  <c r="D32" i="4"/>
  <c r="D40" i="5"/>
  <c r="D44" i="5"/>
  <c r="D22" i="5"/>
  <c r="J56" i="4" l="1"/>
  <c r="C55" i="4"/>
  <c r="C54" i="4"/>
  <c r="F67" i="9"/>
  <c r="F190" i="9"/>
  <c r="F94" i="9"/>
  <c r="C46" i="5"/>
  <c r="F146" i="9"/>
  <c r="F316" i="9"/>
  <c r="K56" i="5"/>
  <c r="S12" i="42"/>
  <c r="S9" i="42"/>
  <c r="S6" i="43"/>
  <c r="S17" i="43"/>
  <c r="S6" i="42"/>
  <c r="S12" i="43"/>
  <c r="S13" i="42"/>
  <c r="S7" i="43"/>
  <c r="S11" i="42"/>
  <c r="S8" i="42"/>
  <c r="S10" i="43"/>
  <c r="S19" i="42"/>
  <c r="S10" i="42"/>
  <c r="S8" i="43"/>
  <c r="S21" i="42"/>
  <c r="S19" i="43"/>
  <c r="S7" i="42"/>
  <c r="S20" i="42"/>
  <c r="S14" i="43"/>
  <c r="S9" i="43"/>
  <c r="S14" i="42"/>
  <c r="S16" i="43"/>
  <c r="S17" i="42"/>
  <c r="S15" i="43"/>
  <c r="S13" i="43"/>
  <c r="S16" i="42"/>
  <c r="S18" i="43"/>
  <c r="S21" i="43"/>
  <c r="S18" i="42"/>
  <c r="S15" i="42"/>
  <c r="S11" i="43"/>
  <c r="S20" i="43"/>
  <c r="F117" i="9"/>
  <c r="C43" i="5"/>
  <c r="C45" i="5"/>
  <c r="M58" i="4"/>
  <c r="M12" i="4"/>
  <c r="M13" i="4" s="1"/>
  <c r="M14" i="4" s="1"/>
  <c r="M167" i="4"/>
  <c r="M168" i="4" s="1"/>
  <c r="F281" i="9"/>
  <c r="C15" i="17"/>
  <c r="C26" i="17"/>
  <c r="C22" i="17"/>
  <c r="J30" i="17"/>
  <c r="J34" i="17"/>
  <c r="C41" i="17"/>
  <c r="C46" i="17"/>
  <c r="C42" i="17"/>
  <c r="J45" i="17"/>
  <c r="C52" i="17"/>
  <c r="C56" i="17"/>
  <c r="J52" i="17"/>
  <c r="J56" i="17"/>
  <c r="C63" i="17"/>
  <c r="C67" i="17"/>
  <c r="J63" i="17"/>
  <c r="J67" i="17"/>
  <c r="C74" i="17"/>
  <c r="C78" i="17"/>
  <c r="J74" i="17"/>
  <c r="J78" i="17"/>
  <c r="C85" i="17"/>
  <c r="C89" i="17"/>
  <c r="J85" i="17"/>
  <c r="J88" i="17"/>
  <c r="C96" i="17"/>
  <c r="J96" i="17"/>
  <c r="J100" i="17"/>
  <c r="C107" i="17"/>
  <c r="C111" i="17"/>
  <c r="J107" i="17"/>
  <c r="J111" i="17"/>
  <c r="J124" i="17"/>
  <c r="C122" i="17"/>
  <c r="J19" i="17"/>
  <c r="J23" i="17"/>
  <c r="C36" i="17"/>
  <c r="C32" i="17"/>
  <c r="S14" i="20"/>
  <c r="K58" i="5"/>
  <c r="M99" i="4"/>
  <c r="M100" i="4" s="1"/>
  <c r="C25" i="17"/>
  <c r="C21" i="17"/>
  <c r="J37" i="17"/>
  <c r="J41" i="17"/>
  <c r="C45" i="17"/>
  <c r="J48" i="17"/>
  <c r="J44" i="17"/>
  <c r="C59" i="17"/>
  <c r="C55" i="17"/>
  <c r="J59" i="17"/>
  <c r="J55" i="17"/>
  <c r="C70" i="17"/>
  <c r="C66" i="17"/>
  <c r="J70" i="17"/>
  <c r="J66" i="17"/>
  <c r="C81" i="17"/>
  <c r="C77" i="17"/>
  <c r="J81" i="17"/>
  <c r="J77" i="17"/>
  <c r="C92" i="17"/>
  <c r="C88" i="17"/>
  <c r="J91" i="17"/>
  <c r="J87" i="17"/>
  <c r="C103" i="17"/>
  <c r="C99" i="17"/>
  <c r="J103" i="17"/>
  <c r="J99" i="17"/>
  <c r="C114" i="17"/>
  <c r="C110" i="17"/>
  <c r="J114" i="17"/>
  <c r="J110" i="17"/>
  <c r="J167" i="17"/>
  <c r="J166" i="4"/>
  <c r="C10" i="5"/>
  <c r="C9" i="4"/>
  <c r="J141" i="17"/>
  <c r="J143" i="4"/>
  <c r="J26" i="17"/>
  <c r="J22" i="17"/>
  <c r="C31" i="17"/>
  <c r="F70" i="9"/>
  <c r="F126" i="9"/>
  <c r="F170" i="9"/>
  <c r="F189" i="9"/>
  <c r="F202" i="9"/>
  <c r="F318" i="9"/>
  <c r="K55" i="5"/>
  <c r="C42" i="5"/>
  <c r="C41" i="5"/>
  <c r="C9" i="17"/>
  <c r="J9" i="17"/>
  <c r="C24" i="17"/>
  <c r="C20" i="17"/>
  <c r="J36" i="17"/>
  <c r="J32" i="17"/>
  <c r="C48" i="17"/>
  <c r="C44" i="17"/>
  <c r="J47" i="17"/>
  <c r="J43" i="17"/>
  <c r="C58" i="17"/>
  <c r="C54" i="17"/>
  <c r="J58" i="17"/>
  <c r="J54" i="17"/>
  <c r="C69" i="17"/>
  <c r="C65" i="17"/>
  <c r="J69" i="17"/>
  <c r="J65" i="17"/>
  <c r="C80" i="17"/>
  <c r="C76" i="17"/>
  <c r="J80" i="17"/>
  <c r="J76" i="17"/>
  <c r="C91" i="17"/>
  <c r="C87" i="17"/>
  <c r="J90" i="17"/>
  <c r="J86" i="17"/>
  <c r="C102" i="17"/>
  <c r="C98" i="17"/>
  <c r="J102" i="17"/>
  <c r="C113" i="17"/>
  <c r="C109" i="17"/>
  <c r="J113" i="17"/>
  <c r="J109" i="17"/>
  <c r="J25" i="17"/>
  <c r="J21" i="17"/>
  <c r="C34" i="17"/>
  <c r="C37" i="17"/>
  <c r="M78" i="4"/>
  <c r="M79" i="4" s="1"/>
  <c r="M80" i="4" s="1"/>
  <c r="M101" i="4"/>
  <c r="M102" i="4" s="1"/>
  <c r="F115" i="9"/>
  <c r="C191" i="5"/>
  <c r="C189" i="5"/>
  <c r="C187" i="5"/>
  <c r="C185" i="5"/>
  <c r="C180" i="5"/>
  <c r="C178" i="5"/>
  <c r="C176" i="5"/>
  <c r="C174" i="5"/>
  <c r="C169" i="5"/>
  <c r="C167" i="5"/>
  <c r="C165" i="5"/>
  <c r="C163" i="5"/>
  <c r="C158" i="5"/>
  <c r="C156" i="5"/>
  <c r="C154" i="5"/>
  <c r="C152" i="5"/>
  <c r="C146" i="5"/>
  <c r="C144" i="5"/>
  <c r="C142" i="5"/>
  <c r="C140" i="5"/>
  <c r="C135" i="5"/>
  <c r="C133" i="5"/>
  <c r="C131" i="5"/>
  <c r="C129" i="5"/>
  <c r="C124" i="5"/>
  <c r="K120" i="5"/>
  <c r="K118" i="5"/>
  <c r="K113" i="5"/>
  <c r="K111" i="5"/>
  <c r="K109" i="5"/>
  <c r="K107" i="5"/>
  <c r="K101" i="5"/>
  <c r="K97" i="5"/>
  <c r="C101" i="5"/>
  <c r="C97" i="5"/>
  <c r="K92" i="5"/>
  <c r="K88" i="5"/>
  <c r="C92" i="5"/>
  <c r="K190" i="5"/>
  <c r="K188" i="5"/>
  <c r="K186" i="5"/>
  <c r="K184" i="5"/>
  <c r="K179" i="5"/>
  <c r="K177" i="5"/>
  <c r="K175" i="5"/>
  <c r="K173" i="5"/>
  <c r="K168" i="5"/>
  <c r="K166" i="5"/>
  <c r="K164" i="5"/>
  <c r="K162" i="5"/>
  <c r="K157" i="5"/>
  <c r="K155" i="5"/>
  <c r="K153" i="5"/>
  <c r="K151" i="5"/>
  <c r="K147" i="5"/>
  <c r="K145" i="5"/>
  <c r="K143" i="5"/>
  <c r="K141" i="5"/>
  <c r="K136" i="5"/>
  <c r="K134" i="5"/>
  <c r="K132" i="5"/>
  <c r="K130" i="5"/>
  <c r="K125" i="5"/>
  <c r="K123" i="5"/>
  <c r="C120" i="5"/>
  <c r="C118" i="5"/>
  <c r="C113" i="5"/>
  <c r="C111" i="5"/>
  <c r="C109" i="5"/>
  <c r="C107" i="5"/>
  <c r="K100" i="5"/>
  <c r="K96" i="5"/>
  <c r="C100" i="5"/>
  <c r="C96" i="5"/>
  <c r="K91" i="5"/>
  <c r="K87" i="5"/>
  <c r="K189" i="5"/>
  <c r="K187" i="5"/>
  <c r="K180" i="5"/>
  <c r="K178" i="5"/>
  <c r="K176" i="5"/>
  <c r="K174" i="5"/>
  <c r="K169" i="5"/>
  <c r="K167" i="5"/>
  <c r="K165" i="5"/>
  <c r="K163" i="5"/>
  <c r="K158" i="5"/>
  <c r="K156" i="5"/>
  <c r="K154" i="5"/>
  <c r="K152" i="5"/>
  <c r="K146" i="5"/>
  <c r="K144" i="5"/>
  <c r="K142" i="5"/>
  <c r="K140" i="5"/>
  <c r="K135" i="5"/>
  <c r="K133" i="5"/>
  <c r="K131" i="5"/>
  <c r="K129" i="5"/>
  <c r="K124" i="5"/>
  <c r="K122" i="5"/>
  <c r="C121" i="5"/>
  <c r="C119" i="5"/>
  <c r="C114" i="5"/>
  <c r="C112" i="5"/>
  <c r="C110" i="5"/>
  <c r="C108" i="5"/>
  <c r="K102" i="5"/>
  <c r="C184" i="5"/>
  <c r="C173" i="5"/>
  <c r="C162" i="5"/>
  <c r="C151" i="5"/>
  <c r="C145" i="5"/>
  <c r="C134" i="5"/>
  <c r="C123" i="5"/>
  <c r="K112" i="5"/>
  <c r="K99" i="5"/>
  <c r="C99" i="5"/>
  <c r="K90" i="5"/>
  <c r="C91" i="5"/>
  <c r="C87" i="5"/>
  <c r="K80" i="5"/>
  <c r="K76" i="5"/>
  <c r="C80" i="5"/>
  <c r="C76" i="5"/>
  <c r="C55" i="5"/>
  <c r="C51" i="5"/>
  <c r="K44" i="5"/>
  <c r="K40" i="5"/>
  <c r="C58" i="5"/>
  <c r="C190" i="5"/>
  <c r="C179" i="5"/>
  <c r="C168" i="5"/>
  <c r="C157" i="5"/>
  <c r="C143" i="5"/>
  <c r="C132" i="5"/>
  <c r="K121" i="5"/>
  <c r="K110" i="5"/>
  <c r="K98" i="5"/>
  <c r="C98" i="5"/>
  <c r="K89" i="5"/>
  <c r="C90" i="5"/>
  <c r="C86" i="5"/>
  <c r="K79" i="5"/>
  <c r="K75" i="5"/>
  <c r="C79" i="5"/>
  <c r="C75" i="5"/>
  <c r="C52" i="5"/>
  <c r="C56" i="5"/>
  <c r="K47" i="5"/>
  <c r="K43" i="5"/>
  <c r="C136" i="5"/>
  <c r="C102" i="5"/>
  <c r="K85" i="5"/>
  <c r="C81" i="5"/>
  <c r="C188" i="5"/>
  <c r="C177" i="5"/>
  <c r="C166" i="5"/>
  <c r="C155" i="5"/>
  <c r="C141" i="5"/>
  <c r="C130" i="5"/>
  <c r="K119" i="5"/>
  <c r="K108" i="5"/>
  <c r="C103" i="5"/>
  <c r="K86" i="5"/>
  <c r="C89" i="5"/>
  <c r="C85" i="5"/>
  <c r="K78" i="5"/>
  <c r="K74" i="5"/>
  <c r="C78" i="5"/>
  <c r="C74" i="5"/>
  <c r="C53" i="5"/>
  <c r="C57" i="5"/>
  <c r="K46" i="5"/>
  <c r="K42" i="5"/>
  <c r="C186" i="5"/>
  <c r="C175" i="5"/>
  <c r="C164" i="5"/>
  <c r="C153" i="5"/>
  <c r="C147" i="5"/>
  <c r="C125" i="5"/>
  <c r="K114" i="5"/>
  <c r="K103" i="5"/>
  <c r="C88" i="5"/>
  <c r="K81" i="5"/>
  <c r="K77" i="5"/>
  <c r="C77" i="5"/>
  <c r="C54" i="5"/>
  <c r="K45" i="5"/>
  <c r="K41" i="5"/>
  <c r="K34" i="5"/>
  <c r="K30" i="5"/>
  <c r="C34" i="5"/>
  <c r="C30" i="5"/>
  <c r="C11" i="5"/>
  <c r="C7" i="5"/>
  <c r="K22" i="5"/>
  <c r="K18" i="5"/>
  <c r="C18" i="5"/>
  <c r="C23" i="5"/>
  <c r="K33" i="5"/>
  <c r="K29" i="5"/>
  <c r="C33" i="5"/>
  <c r="C29" i="5"/>
  <c r="C14" i="5"/>
  <c r="K25" i="5"/>
  <c r="K21" i="5"/>
  <c r="C19" i="5"/>
  <c r="K36" i="5"/>
  <c r="K32" i="5"/>
  <c r="C36" i="5"/>
  <c r="C32" i="5"/>
  <c r="C13" i="5"/>
  <c r="C9" i="5"/>
  <c r="K24" i="5"/>
  <c r="K20" i="5"/>
  <c r="C20" i="5"/>
  <c r="C24" i="5"/>
  <c r="K35" i="5"/>
  <c r="K31" i="5"/>
  <c r="C35" i="5"/>
  <c r="C31" i="5"/>
  <c r="C12" i="5"/>
  <c r="C8" i="5"/>
  <c r="K23" i="5"/>
  <c r="K19" i="5"/>
  <c r="C21" i="5"/>
  <c r="C25" i="5"/>
  <c r="C201" i="4"/>
  <c r="C197" i="4"/>
  <c r="C195" i="4"/>
  <c r="C189" i="4"/>
  <c r="C187" i="4"/>
  <c r="C185" i="4"/>
  <c r="C183" i="4"/>
  <c r="C178" i="4"/>
  <c r="C176" i="4"/>
  <c r="C174" i="4"/>
  <c r="C172" i="4"/>
  <c r="C168" i="4"/>
  <c r="C166" i="4"/>
  <c r="C162" i="4"/>
  <c r="J157" i="4"/>
  <c r="C157" i="4"/>
  <c r="C153" i="4"/>
  <c r="J146" i="4"/>
  <c r="C146" i="4"/>
  <c r="C142" i="4"/>
  <c r="J133" i="4"/>
  <c r="J129" i="4"/>
  <c r="C129" i="4"/>
  <c r="J121" i="4"/>
  <c r="J117" i="4"/>
  <c r="C121" i="4"/>
  <c r="C117" i="4"/>
  <c r="J200" i="4"/>
  <c r="J196" i="4"/>
  <c r="J190" i="4"/>
  <c r="J179" i="4"/>
  <c r="J165" i="4"/>
  <c r="J161" i="4"/>
  <c r="C200" i="4"/>
  <c r="C198" i="4"/>
  <c r="C196" i="4"/>
  <c r="C194" i="4"/>
  <c r="C190" i="4"/>
  <c r="C186" i="4"/>
  <c r="C184" i="4"/>
  <c r="C179" i="4"/>
  <c r="C175" i="4"/>
  <c r="C173" i="4"/>
  <c r="C167" i="4"/>
  <c r="C165" i="4"/>
  <c r="C163" i="4"/>
  <c r="C161" i="4"/>
  <c r="J155" i="4"/>
  <c r="J151" i="4"/>
  <c r="C151" i="4"/>
  <c r="J144" i="4"/>
  <c r="J140" i="4"/>
  <c r="C140" i="4"/>
  <c r="J135" i="4"/>
  <c r="C135" i="4"/>
  <c r="C131" i="4"/>
  <c r="J123" i="4"/>
  <c r="J119" i="4"/>
  <c r="C123" i="4"/>
  <c r="C119" i="4"/>
  <c r="J201" i="4"/>
  <c r="J199" i="4"/>
  <c r="J195" i="4"/>
  <c r="J189" i="4"/>
  <c r="J187" i="4"/>
  <c r="J185" i="4"/>
  <c r="J183" i="4"/>
  <c r="J178" i="4"/>
  <c r="J176" i="4"/>
  <c r="J174" i="4"/>
  <c r="J172" i="4"/>
  <c r="J168" i="4"/>
  <c r="J164" i="4"/>
  <c r="J162" i="4"/>
  <c r="J150" i="4"/>
  <c r="C154" i="4"/>
  <c r="C150" i="4"/>
  <c r="J139" i="4"/>
  <c r="C143" i="4"/>
  <c r="C139" i="4"/>
  <c r="J134" i="4"/>
  <c r="J130" i="4"/>
  <c r="C134" i="4"/>
  <c r="C130" i="4"/>
  <c r="J122" i="4"/>
  <c r="J118" i="4"/>
  <c r="C122" i="4"/>
  <c r="C118" i="4"/>
  <c r="J198" i="4"/>
  <c r="J194" i="4"/>
  <c r="J188" i="4"/>
  <c r="J184" i="4"/>
  <c r="J177" i="4"/>
  <c r="J173" i="4"/>
  <c r="J167" i="4"/>
  <c r="J163" i="4"/>
  <c r="C152" i="4"/>
  <c r="C145" i="4"/>
  <c r="J132" i="4"/>
  <c r="C124" i="4"/>
  <c r="J156" i="4"/>
  <c r="C141" i="4"/>
  <c r="J128" i="4"/>
  <c r="C120" i="4"/>
  <c r="J141" i="4"/>
  <c r="C128" i="4"/>
  <c r="J152" i="4"/>
  <c r="J145" i="4"/>
  <c r="C132" i="4"/>
  <c r="J124" i="4"/>
  <c r="C156" i="4"/>
  <c r="J120" i="4"/>
  <c r="J110" i="4"/>
  <c r="J106" i="4"/>
  <c r="C110" i="4"/>
  <c r="C106" i="4"/>
  <c r="J99" i="4"/>
  <c r="J95" i="4"/>
  <c r="C99" i="4"/>
  <c r="C95" i="4"/>
  <c r="J88" i="4"/>
  <c r="J84" i="4"/>
  <c r="C88" i="4"/>
  <c r="C84" i="4"/>
  <c r="J77" i="4"/>
  <c r="J73" i="4"/>
  <c r="C77" i="4"/>
  <c r="C73" i="4"/>
  <c r="J66" i="4"/>
  <c r="J62" i="4"/>
  <c r="C66" i="4"/>
  <c r="C62" i="4"/>
  <c r="J55" i="4"/>
  <c r="J51" i="4"/>
  <c r="C51" i="4"/>
  <c r="J40" i="4"/>
  <c r="C44" i="4"/>
  <c r="C40" i="4"/>
  <c r="J35" i="4"/>
  <c r="J31" i="4"/>
  <c r="C35" i="4"/>
  <c r="C31" i="4"/>
  <c r="J24" i="4"/>
  <c r="C25" i="4"/>
  <c r="C22" i="4"/>
  <c r="C18" i="4"/>
  <c r="C8" i="4"/>
  <c r="C12" i="4"/>
  <c r="J113" i="4"/>
  <c r="J109" i="4"/>
  <c r="C113" i="4"/>
  <c r="C109" i="4"/>
  <c r="J102" i="4"/>
  <c r="J98" i="4"/>
  <c r="C102" i="4"/>
  <c r="C98" i="4"/>
  <c r="J91" i="4"/>
  <c r="J87" i="4"/>
  <c r="C91" i="4"/>
  <c r="C87" i="4"/>
  <c r="J80" i="4"/>
  <c r="J76" i="4"/>
  <c r="C80" i="4"/>
  <c r="C76" i="4"/>
  <c r="J69" i="4"/>
  <c r="J65" i="4"/>
  <c r="C69" i="4"/>
  <c r="C65" i="4"/>
  <c r="J54" i="4"/>
  <c r="C58" i="4"/>
  <c r="J47" i="4"/>
  <c r="J43" i="4"/>
  <c r="C47" i="4"/>
  <c r="J30" i="4"/>
  <c r="C34" i="4"/>
  <c r="C30" i="4"/>
  <c r="J23" i="4"/>
  <c r="C24" i="4"/>
  <c r="C21" i="4"/>
  <c r="J14" i="4"/>
  <c r="J11" i="4"/>
  <c r="J8" i="4"/>
  <c r="C13" i="4"/>
  <c r="J111" i="4"/>
  <c r="J107" i="4"/>
  <c r="C111" i="4"/>
  <c r="C107" i="4"/>
  <c r="J100" i="4"/>
  <c r="J96" i="4"/>
  <c r="C100" i="4"/>
  <c r="C96" i="4"/>
  <c r="J89" i="4"/>
  <c r="J85" i="4"/>
  <c r="C89" i="4"/>
  <c r="C85" i="4"/>
  <c r="J78" i="4"/>
  <c r="J74" i="4"/>
  <c r="C78" i="4"/>
  <c r="C74" i="4"/>
  <c r="J67" i="4"/>
  <c r="J63" i="4"/>
  <c r="C67" i="4"/>
  <c r="C63" i="4"/>
  <c r="J52" i="4"/>
  <c r="C56" i="4"/>
  <c r="C52" i="4"/>
  <c r="J45" i="4"/>
  <c r="J41" i="4"/>
  <c r="C41" i="4"/>
  <c r="J36" i="4"/>
  <c r="J32" i="4"/>
  <c r="C36" i="4"/>
  <c r="J25" i="4"/>
  <c r="J21" i="4"/>
  <c r="J18" i="4"/>
  <c r="C19" i="4"/>
  <c r="C11" i="4"/>
  <c r="C7" i="4"/>
  <c r="J112" i="4"/>
  <c r="J101" i="4"/>
  <c r="J90" i="4"/>
  <c r="J79" i="4"/>
  <c r="J68" i="4"/>
  <c r="J58" i="4"/>
  <c r="J46" i="4"/>
  <c r="C29" i="4"/>
  <c r="C20" i="4"/>
  <c r="C10" i="4"/>
  <c r="C97" i="4"/>
  <c r="C64" i="4"/>
  <c r="C42" i="4"/>
  <c r="J7" i="4"/>
  <c r="J108" i="4"/>
  <c r="J97" i="4"/>
  <c r="J86" i="4"/>
  <c r="J75" i="4"/>
  <c r="J64" i="4"/>
  <c r="J53" i="4"/>
  <c r="J42" i="4"/>
  <c r="J33" i="4"/>
  <c r="J22" i="4"/>
  <c r="J13" i="4"/>
  <c r="C14" i="4"/>
  <c r="C86" i="4"/>
  <c r="C53" i="4"/>
  <c r="C112" i="4"/>
  <c r="C101" i="4"/>
  <c r="C90" i="4"/>
  <c r="C79" i="4"/>
  <c r="C68" i="4"/>
  <c r="C57" i="4"/>
  <c r="C46" i="4"/>
  <c r="J29" i="4"/>
  <c r="J19" i="4"/>
  <c r="J10" i="4"/>
  <c r="C108" i="4"/>
  <c r="C75" i="4"/>
  <c r="C33" i="4"/>
  <c r="F10" i="41"/>
  <c r="S13" i="38"/>
  <c r="F9" i="36"/>
  <c r="F10" i="35"/>
  <c r="F6" i="21"/>
  <c r="F8" i="19"/>
  <c r="F11" i="41"/>
  <c r="F6" i="41"/>
  <c r="S15" i="38"/>
  <c r="F7" i="37"/>
  <c r="F6" i="36"/>
  <c r="F9" i="34"/>
  <c r="F14" i="21"/>
  <c r="F13" i="36"/>
  <c r="F18" i="34"/>
  <c r="F15" i="21"/>
  <c r="F12" i="19"/>
  <c r="F18" i="41"/>
  <c r="F13" i="40"/>
  <c r="S11" i="38"/>
  <c r="S7" i="38"/>
  <c r="F11" i="36"/>
  <c r="F18" i="21"/>
  <c r="S19" i="38"/>
  <c r="F6" i="34"/>
  <c r="F8" i="21"/>
  <c r="F11" i="37"/>
  <c r="F20" i="34"/>
  <c r="F9" i="19"/>
  <c r="F12" i="34"/>
  <c r="F5" i="34"/>
  <c r="F19" i="37"/>
  <c r="F8" i="34"/>
  <c r="F15" i="35"/>
  <c r="F16" i="36"/>
  <c r="F12" i="21"/>
  <c r="F15" i="36"/>
  <c r="S15" i="39"/>
  <c r="S18" i="38"/>
  <c r="F5" i="41"/>
  <c r="F12" i="37"/>
  <c r="S11" i="39"/>
  <c r="F6" i="40"/>
  <c r="F11" i="40"/>
  <c r="F7" i="34"/>
  <c r="F9" i="35"/>
  <c r="F18" i="36"/>
  <c r="S10" i="38"/>
  <c r="S18" i="39"/>
  <c r="S12" i="39"/>
  <c r="F7" i="41"/>
  <c r="F19" i="36"/>
  <c r="F16" i="35"/>
  <c r="F6" i="37"/>
  <c r="S21" i="38"/>
  <c r="S17" i="39"/>
  <c r="F8" i="41"/>
  <c r="F5" i="21"/>
  <c r="F12" i="41"/>
  <c r="S21" i="39"/>
  <c r="F10" i="19"/>
  <c r="F11" i="35"/>
  <c r="F12" i="36"/>
  <c r="S12" i="38"/>
  <c r="F20" i="21"/>
  <c r="F9" i="37"/>
  <c r="F11" i="21"/>
  <c r="S6" i="39"/>
  <c r="F17" i="41"/>
  <c r="F8" i="37"/>
  <c r="S7" i="39"/>
  <c r="F18" i="40"/>
  <c r="S8" i="38"/>
  <c r="F19" i="40"/>
  <c r="F18" i="35"/>
  <c r="F13" i="35"/>
  <c r="F14" i="36"/>
  <c r="S14" i="38"/>
  <c r="F9" i="40"/>
  <c r="S20" i="39"/>
  <c r="F19" i="34"/>
  <c r="F12" i="35"/>
  <c r="F5" i="36"/>
  <c r="F18" i="37"/>
  <c r="S17" i="38"/>
  <c r="F8" i="40"/>
  <c r="F20" i="41"/>
  <c r="F11" i="19"/>
  <c r="F12" i="40"/>
  <c r="F6" i="19"/>
  <c r="F7" i="35"/>
  <c r="F8" i="36"/>
  <c r="S16" i="39"/>
  <c r="F5" i="37"/>
  <c r="F11" i="34"/>
  <c r="F13" i="37"/>
  <c r="F19" i="21"/>
  <c r="F5" i="40"/>
  <c r="F20" i="37"/>
  <c r="S19" i="39"/>
  <c r="F14" i="40"/>
  <c r="S16" i="38"/>
  <c r="F19" i="41"/>
  <c r="F7" i="36"/>
  <c r="F17" i="35"/>
  <c r="F15" i="37"/>
  <c r="S10" i="39"/>
  <c r="F9" i="41"/>
  <c r="F7" i="40"/>
  <c r="F6" i="35"/>
  <c r="F8" i="35"/>
  <c r="F17" i="36"/>
  <c r="F14" i="37"/>
  <c r="S13" i="39"/>
  <c r="F20" i="40"/>
  <c r="F16" i="41"/>
  <c r="F7" i="19"/>
  <c r="F9" i="21"/>
  <c r="F19" i="35"/>
  <c r="F20" i="36"/>
  <c r="F15" i="41"/>
  <c r="F5" i="19"/>
  <c r="F15" i="34"/>
  <c r="F17" i="37"/>
  <c r="F14" i="34"/>
  <c r="F17" i="40"/>
  <c r="F16" i="37"/>
  <c r="F10" i="40"/>
  <c r="F14" i="41"/>
  <c r="S8" i="39"/>
  <c r="F5" i="35"/>
  <c r="F10" i="36"/>
  <c r="S6" i="38"/>
  <c r="S14" i="39"/>
  <c r="F13" i="41"/>
  <c r="S20" i="38"/>
  <c r="F15" i="40"/>
  <c r="F14" i="35"/>
  <c r="F20" i="35"/>
  <c r="F10" i="37"/>
  <c r="S9" i="38"/>
  <c r="S9" i="39"/>
  <c r="F16" i="40"/>
  <c r="S14" i="18"/>
  <c r="S19" i="18"/>
  <c r="S6" i="18"/>
  <c r="S20" i="18"/>
  <c r="S21" i="18"/>
  <c r="S11" i="18"/>
  <c r="S12" i="20"/>
  <c r="S6" i="20"/>
  <c r="S9" i="20"/>
  <c r="S10" i="20"/>
  <c r="S10" i="18"/>
  <c r="S16" i="18"/>
  <c r="S17" i="18"/>
  <c r="S7" i="18"/>
  <c r="S8" i="20"/>
  <c r="S19" i="20"/>
  <c r="S18" i="20"/>
  <c r="S13" i="20"/>
  <c r="S13" i="18"/>
  <c r="S16" i="20"/>
  <c r="S15" i="18"/>
  <c r="S18" i="18"/>
  <c r="S21" i="20"/>
  <c r="S12" i="18"/>
  <c r="S9" i="18"/>
  <c r="S7" i="20"/>
  <c r="S20" i="20"/>
  <c r="S11" i="20"/>
  <c r="S8" i="18"/>
  <c r="S17" i="20"/>
  <c r="S15" i="20"/>
  <c r="C125" i="17"/>
  <c r="C169" i="17"/>
  <c r="C129" i="17"/>
  <c r="C140" i="17"/>
  <c r="C151" i="17"/>
  <c r="C162" i="17"/>
  <c r="C173" i="17"/>
  <c r="C153" i="17"/>
  <c r="C121" i="17"/>
  <c r="J165" i="17"/>
  <c r="J135" i="17"/>
  <c r="J142" i="17"/>
  <c r="J153" i="17"/>
  <c r="J164" i="17"/>
  <c r="J132" i="17"/>
  <c r="C124" i="17"/>
  <c r="J119" i="17"/>
  <c r="J130" i="17"/>
  <c r="C155" i="17"/>
  <c r="C167" i="17"/>
  <c r="C174" i="17"/>
  <c r="F10" i="21"/>
  <c r="F13" i="34"/>
  <c r="J178" i="17"/>
  <c r="J202" i="17"/>
  <c r="J200" i="17"/>
  <c r="J198" i="17"/>
  <c r="J196" i="17"/>
  <c r="J191" i="17"/>
  <c r="J189" i="17"/>
  <c r="J187" i="17"/>
  <c r="J185" i="17"/>
  <c r="C197" i="17"/>
  <c r="C186" i="17"/>
  <c r="J125" i="17"/>
  <c r="C118" i="17"/>
  <c r="C133" i="17"/>
  <c r="C144" i="17"/>
  <c r="C154" i="17"/>
  <c r="C166" i="17"/>
  <c r="J173" i="17"/>
  <c r="C180" i="17"/>
  <c r="J136" i="17"/>
  <c r="C120" i="17"/>
  <c r="J131" i="17"/>
  <c r="C156" i="17"/>
  <c r="C168" i="17"/>
  <c r="C179" i="17"/>
  <c r="J143" i="17"/>
  <c r="C123" i="17"/>
  <c r="C134" i="17"/>
  <c r="C145" i="17"/>
  <c r="C158" i="17"/>
  <c r="C163" i="17"/>
  <c r="J174" i="17"/>
  <c r="F7" i="21"/>
  <c r="F10" i="34"/>
  <c r="C177" i="17"/>
  <c r="C135" i="17"/>
  <c r="C202" i="17"/>
  <c r="C200" i="17"/>
  <c r="C198" i="17"/>
  <c r="C196" i="17"/>
  <c r="C191" i="17"/>
  <c r="C189" i="17"/>
  <c r="C187" i="17"/>
  <c r="C185" i="17"/>
  <c r="C201" i="17"/>
  <c r="C195" i="17"/>
  <c r="C188" i="17"/>
  <c r="C132" i="17"/>
  <c r="J118" i="17"/>
  <c r="J129" i="17"/>
  <c r="J140" i="17"/>
  <c r="J151" i="17"/>
  <c r="J162" i="17"/>
  <c r="J177" i="17"/>
  <c r="C136" i="17"/>
  <c r="J147" i="17"/>
  <c r="J120" i="17"/>
  <c r="C146" i="17"/>
  <c r="C152" i="17"/>
  <c r="C164" i="17"/>
  <c r="C175" i="17"/>
  <c r="J154" i="17"/>
  <c r="C119" i="17"/>
  <c r="C130" i="17"/>
  <c r="C141" i="17"/>
  <c r="J156" i="17"/>
  <c r="J163" i="17"/>
  <c r="F13" i="21"/>
  <c r="F17" i="34"/>
  <c r="J180" i="17"/>
  <c r="J201" i="17"/>
  <c r="J199" i="17"/>
  <c r="J197" i="17"/>
  <c r="J195" i="17"/>
  <c r="J190" i="17"/>
  <c r="J188" i="17"/>
  <c r="J186" i="17"/>
  <c r="J184" i="17"/>
  <c r="C199" i="17"/>
  <c r="C190" i="17"/>
  <c r="C184" i="17"/>
  <c r="C157" i="17"/>
  <c r="J122" i="17"/>
  <c r="J133" i="17"/>
  <c r="J144" i="17"/>
  <c r="J155" i="17"/>
  <c r="J166" i="17"/>
  <c r="C147" i="17"/>
  <c r="J158" i="17"/>
  <c r="C131" i="17"/>
  <c r="C142" i="17"/>
  <c r="J157" i="17"/>
  <c r="J168" i="17"/>
  <c r="J175" i="17"/>
  <c r="J121" i="17"/>
  <c r="J176" i="17"/>
  <c r="J123" i="17"/>
  <c r="J134" i="17"/>
  <c r="J145" i="17"/>
  <c r="J152" i="17"/>
  <c r="C178" i="17"/>
  <c r="F16" i="21"/>
  <c r="F17" i="21"/>
  <c r="F16" i="34"/>
  <c r="C176" i="17"/>
  <c r="J179" i="17"/>
  <c r="C8" i="17"/>
  <c r="J8" i="17"/>
  <c r="C19" i="17"/>
  <c r="C23" i="17"/>
  <c r="C30" i="17"/>
  <c r="J35" i="17"/>
  <c r="J31" i="17"/>
  <c r="C47" i="17"/>
  <c r="C43" i="17"/>
  <c r="J46" i="17"/>
  <c r="J42" i="17"/>
  <c r="C57" i="17"/>
  <c r="C53" i="17"/>
  <c r="J57" i="17"/>
  <c r="J53" i="17"/>
  <c r="C68" i="17"/>
  <c r="C64" i="17"/>
  <c r="J68" i="17"/>
  <c r="J64" i="17"/>
  <c r="C79" i="17"/>
  <c r="C75" i="17"/>
  <c r="J79" i="17"/>
  <c r="J75" i="17"/>
  <c r="C90" i="17"/>
  <c r="C86" i="17"/>
  <c r="J89" i="17"/>
  <c r="J92" i="17"/>
  <c r="C101" i="17"/>
  <c r="C97" i="17"/>
  <c r="J101" i="17"/>
  <c r="J97" i="17"/>
  <c r="C112" i="17"/>
  <c r="C108" i="17"/>
  <c r="J112" i="17"/>
  <c r="J108" i="17"/>
  <c r="C165" i="17"/>
  <c r="C164" i="4"/>
  <c r="J169" i="17"/>
  <c r="C143" i="17"/>
  <c r="C144" i="4"/>
  <c r="J146" i="17"/>
  <c r="J142" i="4"/>
  <c r="J24" i="17"/>
  <c r="J20" i="17"/>
  <c r="C33" i="17"/>
  <c r="C47" i="5"/>
  <c r="K57" i="5"/>
  <c r="J11" i="17"/>
  <c r="J14" i="17"/>
  <c r="C12" i="17"/>
  <c r="C10" i="17"/>
  <c r="J10" i="17"/>
  <c r="C13" i="17"/>
  <c r="J15" i="17"/>
  <c r="C14" i="17"/>
  <c r="J98" i="17"/>
  <c r="B14" i="19"/>
  <c r="F14" i="19" s="1"/>
  <c r="B18" i="19"/>
  <c r="F18" i="19" s="1"/>
  <c r="B15" i="19"/>
  <c r="F15" i="19" s="1"/>
  <c r="B19" i="19"/>
  <c r="F19" i="19" s="1"/>
  <c r="B16" i="19"/>
  <c r="F16" i="19" s="1"/>
  <c r="B17" i="19"/>
  <c r="F17" i="19" s="1"/>
  <c r="B20" i="19"/>
  <c r="F20" i="19" s="1"/>
  <c r="B13" i="19"/>
  <c r="F13" i="19" s="1"/>
  <c r="C100" i="17"/>
  <c r="C35" i="17"/>
  <c r="F34" i="9"/>
  <c r="I17" i="23"/>
  <c r="B14" i="24" a="1"/>
  <c r="B14" i="24" s="1"/>
  <c r="B17" i="24" a="1"/>
  <c r="B17" i="24" s="1"/>
  <c r="B22" i="24" a="1"/>
  <c r="B22" i="24" s="1"/>
  <c r="B26" i="24" a="1"/>
  <c r="B26" i="24" s="1"/>
  <c r="B21" i="24" a="1"/>
  <c r="B21" i="24" s="1"/>
  <c r="B15" i="24" a="1"/>
  <c r="B15" i="24" s="1"/>
  <c r="B20" i="24" a="1"/>
  <c r="B20" i="24" s="1"/>
  <c r="B23" i="24" a="1"/>
  <c r="B23" i="24" s="1"/>
  <c r="B27" i="24" a="1"/>
  <c r="B27" i="24" s="1"/>
  <c r="B24" i="24" a="1"/>
  <c r="B24" i="24" s="1"/>
  <c r="B16" i="24" a="1"/>
  <c r="B16" i="24" s="1"/>
  <c r="B19" i="24" a="1"/>
  <c r="B19" i="24" s="1"/>
  <c r="B25" i="24" a="1"/>
  <c r="B25" i="24" s="1"/>
  <c r="B18" i="24" a="1"/>
  <c r="B18" i="24" s="1"/>
  <c r="D3" i="23"/>
  <c r="J33" i="17" s="1"/>
  <c r="F315" i="9"/>
  <c r="F157" i="9"/>
  <c r="F78" i="9"/>
  <c r="F268" i="9"/>
  <c r="F172" i="9"/>
  <c r="F52" i="9"/>
  <c r="F275" i="9"/>
  <c r="F80" i="9"/>
  <c r="F214" i="9"/>
  <c r="F253" i="9"/>
  <c r="F18" i="22"/>
  <c r="F261" i="9"/>
  <c r="F95" i="9"/>
  <c r="F327" i="9"/>
  <c r="F144" i="9"/>
  <c r="F284" i="9"/>
  <c r="F151" i="9"/>
  <c r="F57" i="9"/>
  <c r="F337" i="9"/>
  <c r="F228" i="9"/>
  <c r="F132" i="9"/>
  <c r="F5" i="22"/>
  <c r="F227" i="9"/>
  <c r="F59" i="9"/>
  <c r="F192" i="9"/>
  <c r="F35" i="9"/>
  <c r="F54" i="9"/>
  <c r="F238" i="9"/>
  <c r="F293" i="9"/>
  <c r="F216" i="9"/>
  <c r="F107" i="9"/>
  <c r="F295" i="9"/>
  <c r="F177" i="9"/>
  <c r="F68" i="9"/>
  <c r="F294" i="9"/>
  <c r="F274" i="9"/>
  <c r="F305" i="9"/>
  <c r="F106" i="9"/>
  <c r="F83" i="9"/>
  <c r="F325" i="9"/>
  <c r="F201" i="9"/>
  <c r="F139" i="9"/>
  <c r="F28" i="9"/>
  <c r="F125" i="9"/>
  <c r="F135" i="9"/>
  <c r="F193" i="9"/>
  <c r="F260" i="9"/>
  <c r="F311" i="9"/>
  <c r="F319" i="9"/>
  <c r="F229" i="9"/>
  <c r="F163" i="9"/>
  <c r="F119" i="9"/>
  <c r="F69" i="9"/>
  <c r="F314" i="9"/>
  <c r="F283" i="9"/>
  <c r="F162" i="9"/>
  <c r="F77" i="9"/>
  <c r="F33" i="9"/>
  <c r="F312" i="9"/>
  <c r="F249" i="9"/>
  <c r="F113" i="9"/>
  <c r="F76" i="9"/>
  <c r="F297" i="9"/>
  <c r="F230" i="9"/>
  <c r="F205" i="9"/>
  <c r="F88" i="9"/>
  <c r="F313" i="9"/>
  <c r="F82" i="9"/>
  <c r="F105" i="9"/>
  <c r="F178" i="9"/>
  <c r="F15" i="22"/>
  <c r="F40" i="9"/>
  <c r="F181" i="9"/>
  <c r="F271" i="9"/>
  <c r="F326" i="9"/>
  <c r="F134" i="9"/>
  <c r="F324" i="9"/>
  <c r="F331" i="9"/>
  <c r="F286" i="9"/>
  <c r="F266" i="9"/>
  <c r="F207" i="9"/>
  <c r="F173" i="9"/>
  <c r="F307" i="9"/>
  <c r="F206" i="9"/>
  <c r="F243" i="9"/>
  <c r="F161" i="9"/>
  <c r="F114" i="9"/>
  <c r="F29" i="9"/>
  <c r="F19" i="22"/>
  <c r="F148" i="9"/>
  <c r="F14" i="22"/>
  <c r="F270" i="9"/>
  <c r="F179" i="9"/>
  <c r="F16" i="22"/>
  <c r="F340" i="9"/>
  <c r="F338" i="9"/>
  <c r="F330" i="9"/>
  <c r="F242" i="9"/>
  <c r="F342" i="9"/>
  <c r="F328" i="9"/>
  <c r="F299" i="9"/>
  <c r="F254" i="9"/>
  <c r="F175" i="9"/>
  <c r="F226" i="9"/>
  <c r="F265" i="9"/>
  <c r="F183" i="9"/>
  <c r="F287" i="9"/>
  <c r="F55" i="9"/>
  <c r="F240" i="9"/>
  <c r="F309" i="9"/>
  <c r="F252" i="9"/>
  <c r="F194" i="9"/>
  <c r="F272" i="9"/>
  <c r="F104" i="9"/>
  <c r="F149" i="9"/>
  <c r="F10" i="22"/>
  <c r="F310" i="9"/>
  <c r="F6" i="22"/>
  <c r="F128" i="9"/>
  <c r="F308" i="9"/>
  <c r="F118" i="9"/>
  <c r="F131" i="9"/>
  <c r="F20" i="22"/>
  <c r="F100" i="9"/>
  <c r="F343" i="9"/>
  <c r="F129" i="9"/>
  <c r="F250" i="9"/>
  <c r="F32" i="9"/>
  <c r="F213" i="9"/>
  <c r="F12" i="22"/>
  <c r="F71" i="9"/>
  <c r="F92" i="9"/>
  <c r="F195" i="9"/>
  <c r="F43" i="9"/>
  <c r="F93" i="9"/>
  <c r="F145" i="9"/>
  <c r="F248" i="9"/>
  <c r="F298" i="9"/>
  <c r="F44" i="9"/>
  <c r="F81" i="9"/>
  <c r="F130" i="9"/>
  <c r="F176" i="9"/>
  <c r="F219" i="9"/>
  <c r="F269" i="9"/>
  <c r="F306" i="9"/>
  <c r="F45" i="9"/>
  <c r="F65" i="9"/>
  <c r="F103" i="9"/>
  <c r="F137" i="9"/>
  <c r="F191" i="9"/>
  <c r="F225" i="9"/>
  <c r="F296" i="9"/>
  <c r="F292" i="9"/>
  <c r="F168" i="9"/>
  <c r="F262" i="9"/>
  <c r="F224" i="9"/>
  <c r="F159" i="9"/>
  <c r="F133" i="9"/>
  <c r="F200" i="9"/>
  <c r="F102" i="9"/>
  <c r="F13" i="22"/>
  <c r="F112" i="9"/>
  <c r="F174" i="9"/>
  <c r="F8" i="22"/>
  <c r="F169" i="9"/>
  <c r="F239" i="9"/>
  <c r="F101" i="9"/>
  <c r="F156" i="9"/>
  <c r="F66" i="9"/>
  <c r="F138" i="9"/>
  <c r="F11" i="22"/>
  <c r="F336" i="9"/>
  <c r="F317" i="9"/>
  <c r="F42" i="9"/>
  <c r="F79" i="9"/>
  <c r="F273" i="9"/>
  <c r="F203" i="9"/>
  <c r="F127" i="9"/>
  <c r="F91" i="9"/>
  <c r="F41" i="9"/>
  <c r="F304" i="9"/>
  <c r="F251" i="9"/>
  <c r="F180" i="9"/>
  <c r="F90" i="9"/>
  <c r="F64" i="9"/>
  <c r="F282" i="9"/>
  <c r="F231" i="9"/>
  <c r="F89" i="9"/>
  <c r="F47" i="9"/>
  <c r="F280" i="9"/>
  <c r="F218" i="9"/>
  <c r="F171" i="9"/>
  <c r="F58" i="9"/>
  <c r="F217" i="9"/>
  <c r="F53" i="9"/>
  <c r="F182" i="9"/>
  <c r="F31" i="9"/>
  <c r="F339" i="9"/>
  <c r="F30" i="9"/>
  <c r="F160" i="9"/>
  <c r="F150" i="9"/>
  <c r="F285" i="9"/>
  <c r="F147" i="9"/>
  <c r="F204" i="9"/>
  <c r="F241" i="9"/>
  <c r="F46" i="9"/>
  <c r="F158" i="9"/>
  <c r="F267" i="9"/>
  <c r="F188" i="9"/>
  <c r="F7" i="22"/>
  <c r="F263" i="9"/>
  <c r="F9" i="22"/>
  <c r="F17" i="22"/>
  <c r="F56" i="9"/>
  <c r="F116" i="9"/>
  <c r="F124" i="9"/>
  <c r="F136" i="9"/>
  <c r="F212" i="9"/>
  <c r="F236" i="9"/>
  <c r="F264" i="9"/>
  <c r="F329" i="9"/>
  <c r="F341" i="9"/>
  <c r="K52" i="5"/>
  <c r="K53" i="5"/>
  <c r="K54" i="5"/>
  <c r="K51" i="5"/>
  <c r="Z21" i="24" a="1"/>
  <c r="Z21" i="24" s="1"/>
  <c r="I3" i="23"/>
  <c r="C11" i="17" s="1"/>
  <c r="Z25" i="24" a="1"/>
  <c r="Z25" i="24" s="1"/>
  <c r="AX24" i="24" a="1"/>
  <c r="AX24" i="24" s="1"/>
  <c r="AX14" i="24" a="1"/>
  <c r="AX14" i="24" s="1"/>
  <c r="D10" i="23"/>
  <c r="B51" i="24" a="1"/>
  <c r="B51" i="24" s="1"/>
  <c r="D8" i="23"/>
  <c r="B46" i="24" a="1"/>
  <c r="B46" i="24" s="1"/>
  <c r="B52" i="24" a="1"/>
  <c r="B52" i="24" s="1"/>
  <c r="B50" i="24" a="1"/>
  <c r="B50" i="24" s="1"/>
  <c r="B49" i="24" a="1"/>
  <c r="B49" i="24" s="1"/>
  <c r="B54" i="24" a="1"/>
  <c r="B54" i="24" s="1"/>
  <c r="B45" i="24" a="1"/>
  <c r="B45" i="24" s="1"/>
  <c r="D6" i="23"/>
  <c r="B47" i="24" a="1"/>
  <c r="B47" i="24" s="1"/>
  <c r="B57" i="24" a="1"/>
  <c r="B57" i="24" s="1"/>
  <c r="B43" i="24" a="1"/>
  <c r="B43" i="24" s="1"/>
  <c r="B55" i="24" a="1"/>
  <c r="B55" i="24" s="1"/>
  <c r="B56" i="24" a="1"/>
  <c r="B56" i="24" s="1"/>
  <c r="B53" i="24" a="1"/>
  <c r="B53" i="24" s="1"/>
  <c r="B48" i="24" a="1"/>
  <c r="B48" i="24" s="1"/>
  <c r="B44" i="24" a="1"/>
  <c r="B44" i="24" s="1"/>
  <c r="AX21" i="24" a="1"/>
  <c r="AX21" i="24" s="1"/>
  <c r="AX27" i="24" a="1"/>
  <c r="AX27" i="24" s="1"/>
  <c r="Z24" i="24" a="1"/>
  <c r="Z24" i="24" s="1"/>
  <c r="AX18" i="24" a="1"/>
  <c r="AX18" i="24" s="1"/>
  <c r="AX26" i="24" a="1"/>
  <c r="AX26" i="24" s="1"/>
  <c r="Z23" i="24" a="1"/>
  <c r="Z23" i="24" s="1"/>
  <c r="Z27" i="24" a="1"/>
  <c r="Z27" i="24" s="1"/>
  <c r="Z15" i="24" a="1"/>
  <c r="Z15" i="24" s="1"/>
  <c r="Z19" i="24" a="1"/>
  <c r="Z19" i="24" s="1"/>
  <c r="AX15" i="24" a="1"/>
  <c r="AX15" i="24" s="1"/>
  <c r="I18" i="23"/>
  <c r="J12" i="17" s="1"/>
  <c r="AX13" i="24" a="1"/>
  <c r="AX13" i="24" s="1"/>
  <c r="Z22" i="24" a="1"/>
  <c r="Z22" i="24" s="1"/>
  <c r="Z16" i="24" a="1"/>
  <c r="Z16" i="24" s="1"/>
  <c r="AX20" i="24" a="1"/>
  <c r="AX20" i="24" s="1"/>
  <c r="Z17" i="24" a="1"/>
  <c r="Z17" i="24" s="1"/>
  <c r="AX16" i="24" a="1"/>
  <c r="AX16" i="24" s="1"/>
  <c r="Z13" i="24" a="1"/>
  <c r="Z13" i="24" s="1"/>
  <c r="AX19" i="24" a="1"/>
  <c r="AX19" i="24" s="1"/>
  <c r="Z26" i="24" a="1"/>
  <c r="Z26" i="24" s="1"/>
  <c r="Z20" i="24" a="1"/>
  <c r="Z20" i="24" s="1"/>
  <c r="AX22" i="24" a="1"/>
  <c r="AX22" i="24" s="1"/>
  <c r="Z14" i="24" a="1"/>
  <c r="Z14" i="24" s="1"/>
  <c r="AX17" i="24" a="1"/>
  <c r="AX17" i="24" s="1"/>
  <c r="Z18" i="24" a="1"/>
  <c r="Z18" i="24" s="1"/>
  <c r="AX25" i="24" a="1"/>
  <c r="AX25" i="24" s="1"/>
  <c r="AX23" i="24" a="1"/>
  <c r="AX23" i="24" s="1"/>
  <c r="K166" i="4"/>
  <c r="L40" i="5"/>
  <c r="D46" i="5"/>
  <c r="D43" i="5"/>
  <c r="D45" i="5"/>
  <c r="D10" i="5"/>
  <c r="K56" i="4"/>
  <c r="K77" i="17"/>
  <c r="K76" i="17"/>
  <c r="K125" i="17"/>
  <c r="K176" i="17"/>
  <c r="K89" i="17"/>
  <c r="E14" i="20"/>
  <c r="E7" i="43"/>
  <c r="K78" i="17"/>
  <c r="K178" i="17"/>
  <c r="K31" i="17"/>
  <c r="K33" i="17"/>
  <c r="K177" i="17"/>
  <c r="K179" i="17"/>
  <c r="C6" i="19"/>
  <c r="D85" i="4"/>
  <c r="C11" i="19"/>
  <c r="K142" i="4"/>
  <c r="K76" i="4"/>
  <c r="K86" i="4"/>
  <c r="C14" i="19"/>
  <c r="E6" i="42"/>
  <c r="D75" i="4"/>
  <c r="E9" i="42"/>
  <c r="K73" i="4"/>
  <c r="C7" i="19"/>
  <c r="D74" i="4"/>
  <c r="K81" i="17"/>
  <c r="K80" i="17"/>
  <c r="K130" i="17"/>
  <c r="K121" i="17"/>
  <c r="D73" i="4"/>
  <c r="E11" i="43"/>
  <c r="D9" i="4"/>
  <c r="C12" i="35"/>
  <c r="C5" i="19"/>
  <c r="E19" i="20"/>
  <c r="K37" i="17"/>
  <c r="K135" i="17"/>
  <c r="D144" i="4"/>
  <c r="D86" i="4"/>
  <c r="K124" i="17"/>
  <c r="K168" i="17"/>
  <c r="K175" i="17"/>
  <c r="E15" i="42"/>
  <c r="E18" i="20"/>
  <c r="E18" i="42"/>
  <c r="E8" i="42"/>
  <c r="E19" i="43"/>
  <c r="E17" i="20"/>
  <c r="E10" i="42"/>
  <c r="K36" i="17"/>
  <c r="K122" i="17"/>
  <c r="C15" i="19"/>
  <c r="E11" i="42"/>
  <c r="K43" i="17"/>
  <c r="K133" i="17"/>
  <c r="K79" i="17"/>
  <c r="K167" i="17"/>
  <c r="K92" i="17"/>
  <c r="K134" i="17"/>
  <c r="C13" i="19"/>
  <c r="E16" i="42"/>
  <c r="E16" i="20"/>
  <c r="E12" i="43"/>
  <c r="K143" i="4"/>
  <c r="E20" i="20"/>
  <c r="K47" i="17"/>
  <c r="K166" i="17"/>
  <c r="E21" i="43"/>
  <c r="C10" i="19"/>
  <c r="E13" i="43"/>
  <c r="K30" i="17"/>
  <c r="K87" i="17"/>
  <c r="K86" i="17"/>
  <c r="K136" i="17"/>
  <c r="K35" i="17"/>
  <c r="K169" i="17"/>
  <c r="D76" i="4"/>
  <c r="D55" i="4"/>
  <c r="K88" i="17"/>
  <c r="K120" i="17"/>
  <c r="K42" i="17"/>
  <c r="D54" i="4"/>
  <c r="K180" i="17"/>
  <c r="E20" i="43"/>
  <c r="E15" i="20"/>
  <c r="C16" i="19"/>
  <c r="E16" i="43"/>
  <c r="E6" i="43"/>
  <c r="E10" i="43"/>
  <c r="C9" i="19"/>
  <c r="C19" i="19"/>
  <c r="E19" i="42"/>
  <c r="D87" i="4"/>
  <c r="E21" i="20"/>
  <c r="E17" i="43"/>
  <c r="E20" i="42"/>
  <c r="K74" i="4"/>
  <c r="K91" i="17"/>
  <c r="K90" i="17"/>
  <c r="K163" i="17"/>
  <c r="D77" i="4"/>
  <c r="E21" i="42"/>
  <c r="E18" i="43"/>
  <c r="E13" i="42"/>
  <c r="K32" i="17"/>
  <c r="K174" i="17"/>
  <c r="K46" i="17"/>
  <c r="K34" i="17"/>
  <c r="K75" i="17"/>
  <c r="K119" i="17"/>
  <c r="D84" i="4"/>
  <c r="C5" i="35"/>
  <c r="E14" i="43"/>
  <c r="E14" i="42"/>
  <c r="D164" i="4"/>
  <c r="E8" i="43"/>
  <c r="K84" i="4"/>
  <c r="K165" i="17"/>
  <c r="K85" i="4"/>
  <c r="C18" i="19"/>
  <c r="E7" i="42"/>
  <c r="K44" i="17"/>
  <c r="K132" i="17"/>
  <c r="E17" i="42"/>
  <c r="C13" i="35"/>
  <c r="K45" i="17"/>
  <c r="K123" i="17"/>
  <c r="K131" i="17"/>
  <c r="C8" i="19"/>
  <c r="E9" i="43"/>
  <c r="E15" i="43"/>
  <c r="D78" i="4"/>
  <c r="C20" i="19"/>
  <c r="C12" i="19"/>
  <c r="E12" i="42"/>
  <c r="K48" i="17"/>
  <c r="K164" i="17"/>
  <c r="C17" i="19"/>
  <c r="K75" i="4"/>
  <c r="J13" i="17" l="1"/>
  <c r="J12" i="4"/>
  <c r="CH12" i="24"/>
  <c r="DF12" i="24"/>
  <c r="BP12" i="24"/>
  <c r="BV12" i="24"/>
  <c r="CB12" i="24"/>
  <c r="CZ12" i="24"/>
  <c r="BJ12" i="24"/>
  <c r="CN12" i="24"/>
  <c r="CT12" i="24"/>
  <c r="F215" i="9"/>
  <c r="F237" i="9"/>
  <c r="C5" i="7"/>
  <c r="C4" i="7"/>
  <c r="C6" i="7"/>
  <c r="C7" i="7"/>
  <c r="B42" i="24"/>
  <c r="BA1" i="20" s="1"/>
  <c r="BD12" i="24"/>
  <c r="L105" i="17" s="1"/>
  <c r="AF12" i="24"/>
  <c r="L61" i="17" s="1"/>
  <c r="T12" i="24"/>
  <c r="L39" i="17" s="1"/>
  <c r="AR12" i="24"/>
  <c r="L83" i="17" s="1"/>
  <c r="B12" i="24"/>
  <c r="E6" i="17" s="1"/>
  <c r="H42" i="24"/>
  <c r="N12" i="24"/>
  <c r="E28" i="17" s="1"/>
  <c r="N42" i="24"/>
  <c r="T42" i="24"/>
  <c r="AX12" i="24"/>
  <c r="E94" i="17" s="1"/>
  <c r="Z12" i="24"/>
  <c r="L50" i="17" s="1"/>
  <c r="H12" i="24"/>
  <c r="L17" i="17" s="1"/>
  <c r="AL12" i="24"/>
  <c r="L72" i="17" s="1"/>
  <c r="K12" i="4"/>
  <c r="D19" i="19"/>
  <c r="D15" i="19"/>
  <c r="D14" i="19"/>
  <c r="D11" i="19"/>
  <c r="D17" i="19"/>
  <c r="D16" i="19"/>
  <c r="D18" i="19"/>
  <c r="D12" i="19"/>
  <c r="D20" i="19"/>
  <c r="D8" i="19"/>
  <c r="D13" i="19"/>
  <c r="D10" i="19"/>
  <c r="D9" i="19"/>
  <c r="D7" i="19"/>
  <c r="D6" i="19"/>
  <c r="L127" i="17" l="1"/>
  <c r="E127" i="17"/>
  <c r="B9" i="7"/>
  <c r="C8" i="7"/>
  <c r="B11" i="7"/>
  <c r="P1" i="21"/>
  <c r="P1" i="19"/>
  <c r="BA1" i="18"/>
  <c r="L171" i="17"/>
  <c r="E171" i="17"/>
  <c r="L160" i="17"/>
  <c r="E160" i="17"/>
  <c r="L149" i="17"/>
  <c r="E149" i="17"/>
  <c r="E138" i="17"/>
  <c r="L138" i="17"/>
  <c r="L116" i="17"/>
  <c r="E116" i="17"/>
  <c r="B4" i="7"/>
  <c r="D4" i="7" s="1"/>
  <c r="B7" i="7"/>
  <c r="D7" i="7" s="1"/>
  <c r="B6" i="7"/>
  <c r="D6" i="7" s="1"/>
  <c r="E61" i="17"/>
  <c r="L28" i="17"/>
  <c r="E105" i="17"/>
  <c r="E50" i="17"/>
  <c r="L6" i="17"/>
  <c r="E83" i="17"/>
  <c r="E39" i="17"/>
  <c r="L94" i="17"/>
  <c r="E17" i="17"/>
  <c r="E72" i="17"/>
  <c r="L187" i="5"/>
  <c r="L190" i="5"/>
  <c r="L188" i="5"/>
  <c r="L186" i="5"/>
  <c r="L189" i="5"/>
  <c r="L175" i="5"/>
  <c r="L177" i="5"/>
  <c r="L178" i="5"/>
  <c r="L180" i="5"/>
  <c r="L176" i="5"/>
  <c r="L179" i="5"/>
  <c r="L162" i="5"/>
  <c r="L167" i="5"/>
  <c r="L164" i="5"/>
  <c r="L166" i="5"/>
  <c r="L168" i="5"/>
  <c r="L165" i="5"/>
  <c r="L163" i="5"/>
  <c r="L169" i="5"/>
  <c r="L154" i="5"/>
  <c r="L152" i="5"/>
  <c r="L157" i="5"/>
  <c r="L155" i="5"/>
  <c r="L153" i="5"/>
  <c r="L156" i="5"/>
  <c r="L151" i="5"/>
  <c r="L158" i="5"/>
  <c r="L142" i="5"/>
  <c r="L145" i="5"/>
  <c r="L144" i="5"/>
  <c r="L146" i="5"/>
  <c r="L141" i="5"/>
  <c r="L143" i="5"/>
  <c r="L147" i="5"/>
  <c r="L132" i="5"/>
  <c r="L136" i="5"/>
  <c r="L135" i="5"/>
  <c r="L134" i="5"/>
  <c r="L130" i="5"/>
  <c r="L131" i="5"/>
  <c r="L133" i="5"/>
  <c r="L122" i="5"/>
  <c r="L121" i="5"/>
  <c r="L123" i="5"/>
  <c r="L124" i="5"/>
  <c r="L120" i="5"/>
  <c r="L125" i="5"/>
  <c r="L109" i="5"/>
  <c r="L107" i="5"/>
  <c r="L114" i="5"/>
  <c r="L113" i="5"/>
  <c r="L111" i="5"/>
  <c r="L108" i="5"/>
  <c r="L110" i="5"/>
  <c r="L112" i="5"/>
  <c r="L103" i="5"/>
  <c r="L102" i="5"/>
  <c r="L101" i="5"/>
  <c r="L89" i="5"/>
  <c r="L92" i="5"/>
  <c r="L91" i="5"/>
  <c r="L90" i="5"/>
  <c r="L80" i="5"/>
  <c r="L78" i="5"/>
  <c r="L75" i="5"/>
  <c r="L77" i="5"/>
  <c r="L81" i="5"/>
  <c r="L79" i="5"/>
  <c r="L76" i="5"/>
  <c r="L54" i="5"/>
  <c r="L53" i="5"/>
  <c r="L57" i="5"/>
  <c r="L55" i="5"/>
  <c r="L58" i="5"/>
  <c r="L35" i="5"/>
  <c r="L36" i="5"/>
  <c r="L34" i="5"/>
  <c r="L33" i="5"/>
  <c r="L25" i="5"/>
  <c r="L23" i="5"/>
  <c r="L20" i="5"/>
  <c r="L21" i="5"/>
  <c r="L24" i="5"/>
  <c r="L22" i="5"/>
  <c r="D191" i="5"/>
  <c r="D189" i="5"/>
  <c r="D190" i="5"/>
  <c r="D188" i="5"/>
  <c r="D187" i="5"/>
  <c r="D178" i="5"/>
  <c r="D180" i="5"/>
  <c r="D179" i="5"/>
  <c r="D177" i="5"/>
  <c r="D168" i="5"/>
  <c r="D165" i="5"/>
  <c r="D166" i="5"/>
  <c r="D169" i="5"/>
  <c r="D167" i="5"/>
  <c r="D164" i="5"/>
  <c r="D152" i="5"/>
  <c r="D158" i="5"/>
  <c r="D155" i="5"/>
  <c r="D157" i="5"/>
  <c r="D154" i="5"/>
  <c r="D156" i="5"/>
  <c r="D153" i="5"/>
  <c r="D147" i="5"/>
  <c r="D146" i="5"/>
  <c r="D143" i="5"/>
  <c r="D144" i="5"/>
  <c r="D145" i="5"/>
  <c r="D134" i="5"/>
  <c r="D136" i="5"/>
  <c r="D135" i="5"/>
  <c r="D133" i="5"/>
  <c r="D132" i="5"/>
  <c r="D123" i="5"/>
  <c r="D124" i="5"/>
  <c r="D125" i="5"/>
  <c r="D121" i="5"/>
  <c r="D108" i="5"/>
  <c r="D113" i="5"/>
  <c r="D112" i="5"/>
  <c r="D114" i="5"/>
  <c r="D107" i="5"/>
  <c r="D110" i="5"/>
  <c r="D109" i="5"/>
  <c r="D111" i="5"/>
  <c r="D100" i="5"/>
  <c r="D103" i="5"/>
  <c r="D102" i="5"/>
  <c r="D101" i="5"/>
  <c r="D92" i="5"/>
  <c r="D90" i="5"/>
  <c r="D91" i="5"/>
  <c r="D81" i="5"/>
  <c r="D80" i="5"/>
  <c r="D79" i="5"/>
  <c r="D78" i="5"/>
  <c r="D77" i="5"/>
  <c r="D76" i="5"/>
  <c r="D58" i="5"/>
  <c r="D57" i="5"/>
  <c r="D56" i="5"/>
  <c r="D55" i="5"/>
  <c r="D36" i="5"/>
  <c r="D34" i="5"/>
  <c r="D35" i="5"/>
  <c r="D24" i="5"/>
  <c r="D25" i="5"/>
  <c r="D23" i="5"/>
  <c r="K179" i="4"/>
  <c r="K178" i="4"/>
  <c r="K176" i="4"/>
  <c r="K177" i="4"/>
  <c r="K168" i="4"/>
  <c r="K167" i="4"/>
  <c r="K155" i="4"/>
  <c r="K152" i="4"/>
  <c r="K156" i="4"/>
  <c r="K157" i="4"/>
  <c r="K146" i="4"/>
  <c r="K145" i="4"/>
  <c r="K144" i="4"/>
  <c r="K132" i="4"/>
  <c r="K130" i="4"/>
  <c r="K135" i="4"/>
  <c r="K129" i="4"/>
  <c r="K134" i="4"/>
  <c r="K133" i="4"/>
  <c r="K124" i="4"/>
  <c r="K122" i="4"/>
  <c r="K123" i="4"/>
  <c r="K120" i="4"/>
  <c r="K121" i="4"/>
  <c r="K113" i="4"/>
  <c r="K111" i="4"/>
  <c r="K109" i="4"/>
  <c r="K107" i="4"/>
  <c r="K108" i="4"/>
  <c r="K110" i="4"/>
  <c r="K112" i="4"/>
  <c r="K100" i="4"/>
  <c r="K99" i="4"/>
  <c r="K102" i="4"/>
  <c r="K101" i="4"/>
  <c r="K69" i="4"/>
  <c r="K65" i="4"/>
  <c r="K66" i="4"/>
  <c r="K68" i="4"/>
  <c r="K67" i="4"/>
  <c r="K58" i="4"/>
  <c r="K42" i="4"/>
  <c r="K43" i="4"/>
  <c r="K41" i="4"/>
  <c r="K47" i="4"/>
  <c r="K46" i="4"/>
  <c r="K45" i="4"/>
  <c r="K40" i="4"/>
  <c r="K30" i="4"/>
  <c r="K35" i="4"/>
  <c r="K32" i="4"/>
  <c r="K33" i="4"/>
  <c r="K36" i="4"/>
  <c r="K31" i="4"/>
  <c r="K29" i="4"/>
  <c r="K22" i="4"/>
  <c r="K25" i="4"/>
  <c r="K19" i="4"/>
  <c r="K21" i="4"/>
  <c r="K24" i="4"/>
  <c r="K23" i="4"/>
  <c r="K14" i="4"/>
  <c r="K13" i="4"/>
  <c r="K11" i="4"/>
  <c r="K10" i="4"/>
  <c r="K8" i="4"/>
  <c r="D176" i="4"/>
  <c r="D178" i="4"/>
  <c r="D179" i="4"/>
  <c r="D167" i="4"/>
  <c r="D168" i="4"/>
  <c r="D154" i="4"/>
  <c r="D157" i="4"/>
  <c r="D156" i="4"/>
  <c r="D153" i="4"/>
  <c r="D145" i="4"/>
  <c r="D146" i="4"/>
  <c r="D135" i="4"/>
  <c r="D131" i="4"/>
  <c r="D134" i="4"/>
  <c r="D132" i="4"/>
  <c r="D130" i="4"/>
  <c r="D122" i="4"/>
  <c r="D123" i="4"/>
  <c r="D124" i="4"/>
  <c r="D113" i="4"/>
  <c r="D112" i="4"/>
  <c r="D109" i="4"/>
  <c r="D111" i="4"/>
  <c r="D110" i="4"/>
  <c r="D102" i="4"/>
  <c r="D100" i="4"/>
  <c r="D101" i="4"/>
  <c r="D67" i="4"/>
  <c r="D66" i="4"/>
  <c r="D68" i="4"/>
  <c r="D69" i="4"/>
  <c r="D57" i="4"/>
  <c r="D58" i="4"/>
  <c r="D40" i="4"/>
  <c r="D42" i="4"/>
  <c r="D47" i="4"/>
  <c r="D41" i="4"/>
  <c r="D46" i="4"/>
  <c r="D44" i="4"/>
  <c r="D33" i="4"/>
  <c r="D34" i="4"/>
  <c r="D35" i="4"/>
  <c r="D36" i="4"/>
  <c r="D31" i="4"/>
  <c r="D24" i="4"/>
  <c r="D22" i="4"/>
  <c r="D20" i="4"/>
  <c r="D21" i="4"/>
  <c r="D25" i="4"/>
  <c r="D14" i="4"/>
  <c r="D13" i="4"/>
  <c r="D12" i="4"/>
  <c r="L43" i="5"/>
  <c r="L45" i="5"/>
  <c r="D41" i="5"/>
  <c r="L44" i="5"/>
  <c r="L47" i="5"/>
  <c r="L42" i="5"/>
  <c r="D42" i="5"/>
  <c r="L46" i="5"/>
  <c r="L41" i="5"/>
  <c r="D47" i="5"/>
  <c r="L74" i="5"/>
  <c r="K18" i="4"/>
  <c r="L100" i="5"/>
  <c r="L184" i="5"/>
  <c r="D14" i="5"/>
  <c r="D13" i="5"/>
  <c r="D12" i="5"/>
  <c r="D11" i="5"/>
  <c r="D9" i="5"/>
  <c r="D8" i="5"/>
  <c r="D7" i="5"/>
  <c r="L174" i="5"/>
  <c r="D176" i="5"/>
  <c r="D131" i="5"/>
  <c r="L118" i="5"/>
  <c r="D117" i="4"/>
  <c r="D56" i="4"/>
  <c r="D166" i="4"/>
  <c r="D30" i="4"/>
  <c r="D97" i="4"/>
  <c r="L140" i="5"/>
  <c r="D10" i="4"/>
  <c r="D120" i="5"/>
  <c r="D87" i="5"/>
  <c r="L51" i="5"/>
  <c r="K161" i="4"/>
  <c r="D51" i="5"/>
  <c r="K55" i="4"/>
  <c r="D150" i="4"/>
  <c r="D130" i="5"/>
  <c r="D173" i="5"/>
  <c r="D175" i="4"/>
  <c r="L30" i="5"/>
  <c r="D108" i="4"/>
  <c r="K164" i="4"/>
  <c r="D139" i="4"/>
  <c r="D106" i="4"/>
  <c r="D75" i="5"/>
  <c r="D18" i="4"/>
  <c r="D161" i="4"/>
  <c r="K95" i="4"/>
  <c r="D119" i="5"/>
  <c r="L52" i="5"/>
  <c r="K106" i="4"/>
  <c r="D121" i="4"/>
  <c r="D162" i="5"/>
  <c r="D186" i="5"/>
  <c r="D175" i="5"/>
  <c r="K165" i="4"/>
  <c r="D19" i="4"/>
  <c r="K151" i="4"/>
  <c r="D18" i="5"/>
  <c r="D52" i="4"/>
  <c r="L18" i="5"/>
  <c r="K119" i="4"/>
  <c r="D11" i="4"/>
  <c r="D62" i="4"/>
  <c r="D96" i="5"/>
  <c r="D97" i="5"/>
  <c r="L96" i="5"/>
  <c r="K64" i="4"/>
  <c r="D165" i="4"/>
  <c r="D163" i="4"/>
  <c r="D86" i="5"/>
  <c r="L86" i="5"/>
  <c r="K7" i="4"/>
  <c r="D30" i="5"/>
  <c r="D8" i="4"/>
  <c r="K128" i="4"/>
  <c r="K54" i="4"/>
  <c r="L32" i="5"/>
  <c r="D98" i="4"/>
  <c r="D98" i="5"/>
  <c r="L85" i="5"/>
  <c r="D63" i="4"/>
  <c r="D128" i="4"/>
  <c r="D118" i="5"/>
  <c r="D141" i="4"/>
  <c r="D143" i="4"/>
  <c r="D173" i="4"/>
  <c r="D29" i="5"/>
  <c r="K98" i="4"/>
  <c r="K53" i="4"/>
  <c r="K174" i="4"/>
  <c r="D162" i="4"/>
  <c r="K118" i="4"/>
  <c r="L19" i="5"/>
  <c r="D118" i="4"/>
  <c r="D53" i="4"/>
  <c r="D96" i="4"/>
  <c r="D32" i="5"/>
  <c r="D51" i="4"/>
  <c r="L97" i="5"/>
  <c r="D99" i="5"/>
  <c r="K63" i="4"/>
  <c r="D7" i="4"/>
  <c r="D174" i="5"/>
  <c r="L88" i="5"/>
  <c r="K96" i="4"/>
  <c r="K139" i="4"/>
  <c r="K117" i="4"/>
  <c r="D141" i="5"/>
  <c r="D172" i="4"/>
  <c r="D95" i="4"/>
  <c r="D52" i="5"/>
  <c r="K51" i="4"/>
  <c r="D151" i="4"/>
  <c r="D85" i="5"/>
  <c r="D33" i="5"/>
  <c r="D29" i="4"/>
  <c r="D120" i="4"/>
  <c r="K62" i="4"/>
  <c r="D140" i="5"/>
  <c r="L119" i="5"/>
  <c r="D152" i="4"/>
  <c r="D53" i="5"/>
  <c r="D142" i="5"/>
  <c r="D64" i="4"/>
  <c r="K163" i="4"/>
  <c r="D21" i="5"/>
  <c r="D185" i="5"/>
  <c r="K52" i="4"/>
  <c r="K172" i="4"/>
  <c r="D142" i="4"/>
  <c r="L173" i="5"/>
  <c r="D163" i="5"/>
  <c r="D31" i="5"/>
  <c r="L29" i="5"/>
  <c r="K140" i="4"/>
  <c r="D129" i="4"/>
  <c r="L31" i="5"/>
  <c r="K150" i="4"/>
  <c r="L99" i="5"/>
  <c r="D54" i="5"/>
  <c r="D174" i="4"/>
  <c r="K162" i="4"/>
  <c r="D74" i="5"/>
  <c r="L87" i="5"/>
  <c r="D129" i="5"/>
  <c r="D119" i="4"/>
  <c r="D88" i="5"/>
  <c r="K173" i="4"/>
  <c r="D65" i="4"/>
  <c r="L129" i="5"/>
  <c r="D99" i="4"/>
  <c r="D107" i="4"/>
  <c r="K141" i="4"/>
  <c r="D19" i="5"/>
  <c r="D151" i="5"/>
  <c r="D89" i="5"/>
  <c r="D140" i="4"/>
  <c r="L98" i="5"/>
  <c r="D20" i="5"/>
  <c r="K97" i="4"/>
  <c r="D184" i="5"/>
  <c r="B10" i="7" l="1"/>
  <c r="C9" i="7"/>
  <c r="D9" i="7" s="1"/>
  <c r="B8" i="7"/>
  <c r="D8" i="7" s="1"/>
  <c r="B5" i="7"/>
  <c r="D5" i="7" s="1"/>
  <c r="C11" i="7" l="1"/>
  <c r="D11" i="7" s="1"/>
  <c r="C10" i="7"/>
  <c r="D10" i="7" s="1"/>
  <c r="E11" i="7" l="1"/>
  <c r="F11" i="7" s="1"/>
  <c r="E4" i="7"/>
  <c r="F4" i="7" s="1"/>
  <c r="E9" i="7"/>
  <c r="F9" i="7" s="1"/>
  <c r="E5" i="7"/>
  <c r="F5" i="7" s="1"/>
  <c r="E7" i="7"/>
  <c r="F7" i="7" s="1"/>
  <c r="E10" i="7"/>
  <c r="F10" i="7" s="1"/>
  <c r="E8" i="7"/>
  <c r="F8" i="7" s="1"/>
  <c r="E6" i="7"/>
  <c r="F6" i="7" s="1"/>
  <c r="E16" i="38"/>
  <c r="E15" i="39"/>
  <c r="D35" i="17"/>
  <c r="D158" i="17"/>
  <c r="C6" i="36"/>
  <c r="C17" i="36"/>
  <c r="E10" i="18"/>
  <c r="D124" i="17"/>
  <c r="C10" i="22"/>
  <c r="D98" i="17"/>
  <c r="D113" i="17"/>
  <c r="C6" i="34"/>
  <c r="E11" i="18"/>
  <c r="C9" i="22"/>
  <c r="E6" i="39"/>
  <c r="C6" i="40"/>
  <c r="K158" i="17"/>
  <c r="D175" i="17"/>
  <c r="J266" i="9"/>
  <c r="C15" i="36"/>
  <c r="E8" i="38"/>
  <c r="D177" i="17"/>
  <c r="K145" i="17"/>
  <c r="D147" i="17"/>
  <c r="D96" i="17"/>
  <c r="C8" i="22"/>
  <c r="C17" i="37"/>
  <c r="K9" i="17"/>
  <c r="C13" i="36"/>
  <c r="D78" i="17"/>
  <c r="C8" i="37"/>
  <c r="C18" i="21"/>
  <c r="D5" i="35"/>
  <c r="C10" i="37"/>
  <c r="K157" i="17"/>
  <c r="D31" i="17"/>
  <c r="C18" i="37"/>
  <c r="C6" i="35"/>
  <c r="E20" i="38"/>
  <c r="C9" i="21"/>
  <c r="D74" i="17"/>
  <c r="K68" i="17"/>
  <c r="C12" i="37"/>
  <c r="J101" i="9"/>
  <c r="K14" i="17"/>
  <c r="C17" i="34"/>
  <c r="D69" i="17"/>
  <c r="K146" i="17"/>
  <c r="C15" i="21"/>
  <c r="E14" i="18"/>
  <c r="J212" i="9"/>
  <c r="D136" i="17"/>
  <c r="J104" i="9"/>
  <c r="J251" i="9"/>
  <c r="J94" i="9"/>
  <c r="K156" i="17"/>
  <c r="D100" i="17"/>
  <c r="E15" i="19"/>
  <c r="D132" i="17"/>
  <c r="C17" i="40"/>
  <c r="C6" i="37"/>
  <c r="D67" i="17"/>
  <c r="K69" i="17"/>
  <c r="C20" i="36"/>
  <c r="D178" i="17"/>
  <c r="C19" i="41"/>
  <c r="D57" i="17"/>
  <c r="K23" i="17"/>
  <c r="K52" i="17"/>
  <c r="E20" i="19"/>
  <c r="D15" i="17"/>
  <c r="E19" i="19"/>
  <c r="E20" i="18"/>
  <c r="C5" i="34"/>
  <c r="J216" i="9"/>
  <c r="C20" i="35"/>
  <c r="D81" i="17"/>
  <c r="D13" i="17"/>
  <c r="C11" i="41"/>
  <c r="D145" i="17"/>
  <c r="C14" i="36"/>
  <c r="J192" i="9"/>
  <c r="J336" i="9"/>
  <c r="J219" i="9"/>
  <c r="J240" i="9"/>
  <c r="J284" i="9"/>
  <c r="C19" i="35"/>
  <c r="C7" i="41"/>
  <c r="C12" i="36"/>
  <c r="C5" i="41"/>
  <c r="C8" i="36"/>
  <c r="E10" i="19"/>
  <c r="C9" i="41"/>
  <c r="D166" i="17"/>
  <c r="J213" i="9"/>
  <c r="K147" i="17"/>
  <c r="J181" i="9"/>
  <c r="D157" i="17"/>
  <c r="J161" i="9"/>
  <c r="J133" i="9"/>
  <c r="J174" i="9"/>
  <c r="J136" i="9"/>
  <c r="J52" i="9"/>
  <c r="J225" i="9"/>
  <c r="J118" i="9"/>
  <c r="J40" i="9"/>
  <c r="J265" i="9"/>
  <c r="J283" i="9"/>
  <c r="J44" i="9"/>
  <c r="J182" i="9"/>
  <c r="D103" i="17"/>
  <c r="D135" i="17"/>
  <c r="J175" i="9"/>
  <c r="K64" i="17"/>
  <c r="C13" i="21"/>
  <c r="C11" i="40"/>
  <c r="E13" i="39"/>
  <c r="D19" i="17"/>
  <c r="J103" i="9"/>
  <c r="J249" i="9"/>
  <c r="D143" i="17"/>
  <c r="E14" i="38"/>
  <c r="D146" i="17"/>
  <c r="D122" i="17"/>
  <c r="C9" i="35"/>
  <c r="C18" i="41"/>
  <c r="D30" i="17"/>
  <c r="J183" i="9"/>
  <c r="C15" i="35"/>
  <c r="C11" i="35"/>
  <c r="D36" i="17"/>
  <c r="D92" i="17"/>
  <c r="D134" i="17"/>
  <c r="K142" i="17"/>
  <c r="K96" i="17"/>
  <c r="E12" i="19"/>
  <c r="D155" i="17"/>
  <c r="E21" i="39"/>
  <c r="D56" i="17"/>
  <c r="J299" i="9"/>
  <c r="E7" i="20"/>
  <c r="K11" i="17"/>
  <c r="D20" i="17"/>
  <c r="E9" i="19"/>
  <c r="D66" i="17"/>
  <c r="D152" i="17"/>
  <c r="D68" i="17"/>
  <c r="C7" i="35"/>
  <c r="E11" i="19"/>
  <c r="D168" i="17"/>
  <c r="D164" i="17"/>
  <c r="C9" i="37"/>
  <c r="J56" i="9"/>
  <c r="D79" i="17"/>
  <c r="D176" i="17"/>
  <c r="D42" i="17"/>
  <c r="C16" i="35"/>
  <c r="C8" i="40"/>
  <c r="K154" i="17"/>
  <c r="C5" i="36"/>
  <c r="D123" i="17"/>
  <c r="D153" i="17"/>
  <c r="E11" i="20"/>
  <c r="C14" i="37"/>
  <c r="J76" i="9"/>
  <c r="C10" i="40"/>
  <c r="C6" i="22"/>
  <c r="C5" i="40"/>
  <c r="D174" i="17"/>
  <c r="D130" i="17"/>
  <c r="D12" i="35"/>
  <c r="J57" i="9"/>
  <c r="J217" i="9"/>
  <c r="J311" i="9"/>
  <c r="J159" i="9"/>
  <c r="J310" i="9"/>
  <c r="D22" i="17"/>
  <c r="D154" i="17"/>
  <c r="K143" i="17"/>
  <c r="E11" i="39"/>
  <c r="K25" i="17"/>
  <c r="K15" i="17"/>
  <c r="J126" i="9"/>
  <c r="D101" i="17"/>
  <c r="D37" i="17"/>
  <c r="K113" i="17"/>
  <c r="K109" i="17"/>
  <c r="K152" i="17"/>
  <c r="C12" i="34"/>
  <c r="C8" i="34"/>
  <c r="D11" i="17"/>
  <c r="C5" i="37"/>
  <c r="D43" i="17"/>
  <c r="E19" i="18"/>
  <c r="J88" i="9"/>
  <c r="E12" i="39"/>
  <c r="E12" i="38"/>
  <c r="K144" i="17"/>
  <c r="D76" i="17"/>
  <c r="C16" i="22"/>
  <c r="E10" i="38"/>
  <c r="J173" i="9"/>
  <c r="D75" i="17"/>
  <c r="J132" i="9"/>
  <c r="J307" i="9"/>
  <c r="J226" i="9"/>
  <c r="J195" i="9"/>
  <c r="J224" i="9"/>
  <c r="E19" i="38"/>
  <c r="D48" i="17"/>
  <c r="D151" i="17"/>
  <c r="K53" i="17"/>
  <c r="C5" i="21"/>
  <c r="D114" i="17"/>
  <c r="D107" i="17"/>
  <c r="J205" i="9"/>
  <c r="J65" i="9"/>
  <c r="J309" i="9"/>
  <c r="J95" i="9"/>
  <c r="D111" i="17"/>
  <c r="J327" i="9"/>
  <c r="J169" i="9"/>
  <c r="E9" i="39"/>
  <c r="J135" i="9"/>
  <c r="J146" i="9"/>
  <c r="C13" i="34"/>
  <c r="K97" i="17"/>
  <c r="E14" i="39"/>
  <c r="K8" i="17"/>
  <c r="E16" i="18"/>
  <c r="C13" i="40"/>
  <c r="D87" i="17"/>
  <c r="J229" i="9"/>
  <c r="E10" i="39"/>
  <c r="J275" i="9"/>
  <c r="C7" i="34"/>
  <c r="D91" i="17"/>
  <c r="D64" i="17"/>
  <c r="E21" i="38"/>
  <c r="J30" i="9"/>
  <c r="C16" i="40"/>
  <c r="E13" i="19"/>
  <c r="D131" i="17"/>
  <c r="C19" i="36"/>
  <c r="J260" i="9"/>
  <c r="D10" i="17"/>
  <c r="J119" i="9"/>
  <c r="E7" i="38"/>
  <c r="K12" i="17"/>
  <c r="C18" i="22"/>
  <c r="C14" i="22"/>
  <c r="E7" i="18"/>
  <c r="E6" i="18"/>
  <c r="C20" i="21"/>
  <c r="C20" i="41"/>
  <c r="K129" i="17"/>
  <c r="K108" i="17"/>
  <c r="J281" i="9"/>
  <c r="D169" i="17"/>
  <c r="J237" i="9"/>
  <c r="D119" i="17"/>
  <c r="K22" i="17"/>
  <c r="D13" i="35"/>
  <c r="C15" i="37"/>
  <c r="J298" i="9"/>
  <c r="K101" i="17"/>
  <c r="D5" i="19"/>
  <c r="D25" i="17"/>
  <c r="D163" i="17"/>
  <c r="J293" i="9"/>
  <c r="D53" i="17"/>
  <c r="J270" i="9"/>
  <c r="C12" i="41"/>
  <c r="C7" i="40"/>
  <c r="C17" i="41"/>
  <c r="K24" i="17"/>
  <c r="J137" i="9"/>
  <c r="J337" i="9"/>
  <c r="J286" i="9"/>
  <c r="J71" i="9"/>
  <c r="C18" i="36"/>
  <c r="D63" i="17"/>
  <c r="E6" i="19"/>
  <c r="E6" i="38"/>
  <c r="C10" i="34"/>
  <c r="C11" i="34"/>
  <c r="E8" i="39"/>
  <c r="J78" i="9"/>
  <c r="D144" i="17"/>
  <c r="D77" i="17"/>
  <c r="D32" i="17"/>
  <c r="E13" i="20"/>
  <c r="D180" i="17"/>
  <c r="E8" i="18"/>
  <c r="D55" i="17"/>
  <c r="D23" i="17"/>
  <c r="C12" i="22"/>
  <c r="E6" i="20"/>
  <c r="K54" i="17"/>
  <c r="J201" i="9"/>
  <c r="E17" i="19"/>
  <c r="E18" i="18"/>
  <c r="D89" i="17"/>
  <c r="E11" i="38"/>
  <c r="C8" i="35"/>
  <c r="E18" i="19"/>
  <c r="J80" i="9"/>
  <c r="J297" i="9"/>
  <c r="J147" i="9"/>
  <c r="C13" i="41"/>
  <c r="J329" i="9"/>
  <c r="J81" i="9"/>
  <c r="J131" i="9"/>
  <c r="C13" i="37"/>
  <c r="J149" i="9"/>
  <c r="D70" i="17"/>
  <c r="C16" i="41"/>
  <c r="J157" i="9"/>
  <c r="D118" i="17"/>
  <c r="J305" i="9"/>
  <c r="C19" i="34"/>
  <c r="K13" i="17"/>
  <c r="J280" i="9"/>
  <c r="J206" i="9"/>
  <c r="J107" i="9"/>
  <c r="J190" i="9"/>
  <c r="J338" i="9"/>
  <c r="J204" i="9"/>
  <c r="J314" i="9"/>
  <c r="J295" i="9"/>
  <c r="C17" i="21"/>
  <c r="J324" i="9"/>
  <c r="J82" i="9"/>
  <c r="J171" i="9"/>
  <c r="J318" i="9"/>
  <c r="J92" i="9"/>
  <c r="K98" i="17"/>
  <c r="J77" i="9"/>
  <c r="D41" i="17"/>
  <c r="E21" i="18"/>
  <c r="J262" i="9"/>
  <c r="D141" i="17"/>
  <c r="J134" i="9"/>
  <c r="J342" i="9"/>
  <c r="J340" i="9"/>
  <c r="J43" i="9"/>
  <c r="J112" i="9"/>
  <c r="J160" i="9"/>
  <c r="J176" i="9"/>
  <c r="J306" i="9"/>
  <c r="J54" i="9"/>
  <c r="J214" i="9"/>
  <c r="J150" i="9"/>
  <c r="C12" i="21"/>
  <c r="D142" i="17"/>
  <c r="C13" i="22"/>
  <c r="K41" i="17"/>
  <c r="C20" i="40"/>
  <c r="D45" i="17"/>
  <c r="E12" i="18"/>
  <c r="K59" i="17"/>
  <c r="C11" i="21"/>
  <c r="D33" i="17"/>
  <c r="J236" i="9"/>
  <c r="D26" i="17"/>
  <c r="J113" i="9"/>
  <c r="E8" i="19"/>
  <c r="C11" i="22"/>
  <c r="D90" i="17"/>
  <c r="D120" i="17"/>
  <c r="K10" i="17"/>
  <c r="J46" i="9"/>
  <c r="C16" i="36"/>
  <c r="J116" i="9"/>
  <c r="C10" i="41"/>
  <c r="D21" i="17"/>
  <c r="K85" i="17"/>
  <c r="J117" i="9"/>
  <c r="J193" i="9"/>
  <c r="J102" i="9"/>
  <c r="J228" i="9"/>
  <c r="D86" i="17"/>
  <c r="K102" i="17"/>
  <c r="D99" i="17"/>
  <c r="J32" i="9"/>
  <c r="J330" i="9"/>
  <c r="J35" i="9"/>
  <c r="J151" i="9"/>
  <c r="C6" i="21"/>
  <c r="J238" i="9"/>
  <c r="J227" i="9"/>
  <c r="J272" i="9"/>
  <c r="C19" i="21"/>
  <c r="C7" i="37"/>
  <c r="J93" i="9"/>
  <c r="J250" i="9"/>
  <c r="C18" i="35"/>
  <c r="E13" i="18"/>
  <c r="C15" i="40"/>
  <c r="K141" i="17"/>
  <c r="D34" i="17"/>
  <c r="K155" i="17"/>
  <c r="C19" i="37"/>
  <c r="J170" i="9"/>
  <c r="J179" i="9"/>
  <c r="J252" i="9"/>
  <c r="C11" i="37"/>
  <c r="J53" i="9"/>
  <c r="D133" i="17"/>
  <c r="K19" i="17"/>
  <c r="K57" i="17"/>
  <c r="J194" i="9"/>
  <c r="J339" i="9"/>
  <c r="J125" i="9"/>
  <c r="E9" i="38"/>
  <c r="E18" i="39"/>
  <c r="E7" i="19"/>
  <c r="J242" i="9"/>
  <c r="J292" i="9"/>
  <c r="J268" i="9"/>
  <c r="D9" i="17"/>
  <c r="J296" i="9"/>
  <c r="K173" i="17"/>
  <c r="C9" i="40"/>
  <c r="E17" i="38"/>
  <c r="E16" i="19"/>
  <c r="D52" i="17"/>
  <c r="J331" i="9"/>
  <c r="D59" i="17"/>
  <c r="C6" i="41"/>
  <c r="J144" i="9"/>
  <c r="J178" i="9"/>
  <c r="J264" i="9"/>
  <c r="J69" i="9"/>
  <c r="J200" i="9"/>
  <c r="D112" i="17"/>
  <c r="J28" i="9"/>
  <c r="J138" i="9"/>
  <c r="J168" i="9"/>
  <c r="C16" i="37"/>
  <c r="J287" i="9"/>
  <c r="D14" i="17"/>
  <c r="J239" i="9"/>
  <c r="J253" i="9"/>
  <c r="J263" i="9"/>
  <c r="C12" i="40"/>
  <c r="J42" i="9"/>
  <c r="J202" i="9"/>
  <c r="C16" i="34"/>
  <c r="J207" i="9"/>
  <c r="J254" i="9"/>
  <c r="K58" i="17"/>
  <c r="C18" i="40"/>
  <c r="K162" i="17"/>
  <c r="C10" i="36"/>
  <c r="D85" i="17"/>
  <c r="D125" i="17"/>
  <c r="K99" i="17"/>
  <c r="C20" i="22"/>
  <c r="D12" i="17"/>
  <c r="C20" i="37"/>
  <c r="D102" i="17"/>
  <c r="E15" i="18"/>
  <c r="K107" i="17"/>
  <c r="J130" i="9"/>
  <c r="K55" i="17"/>
  <c r="C14" i="34"/>
  <c r="C17" i="35"/>
  <c r="J55" i="9"/>
  <c r="E9" i="20"/>
  <c r="C19" i="40"/>
  <c r="J67" i="9"/>
  <c r="C8" i="21"/>
  <c r="E12" i="20"/>
  <c r="D44" i="17"/>
  <c r="J312" i="9"/>
  <c r="J128" i="9"/>
  <c r="D47" i="17"/>
  <c r="J70" i="9"/>
  <c r="J83" i="9"/>
  <c r="C19" i="22"/>
  <c r="E19" i="39"/>
  <c r="C20" i="34"/>
  <c r="D8" i="17"/>
  <c r="J156" i="9"/>
  <c r="E16" i="39"/>
  <c r="K65" i="17"/>
  <c r="J145" i="9"/>
  <c r="J274" i="9"/>
  <c r="J59" i="9"/>
  <c r="C5" i="22"/>
  <c r="K111" i="17"/>
  <c r="K74" i="17"/>
  <c r="J90" i="9"/>
  <c r="K110" i="17"/>
  <c r="J313" i="9"/>
  <c r="D162" i="17"/>
  <c r="C7" i="22"/>
  <c r="J315" i="9"/>
  <c r="E7" i="39"/>
  <c r="D165" i="17"/>
  <c r="J124" i="9"/>
  <c r="J114" i="9"/>
  <c r="J328" i="9"/>
  <c r="J248" i="9"/>
  <c r="J241" i="9"/>
  <c r="J47" i="9"/>
  <c r="J230" i="9"/>
  <c r="J304" i="9"/>
  <c r="J269" i="9"/>
  <c r="K118" i="17"/>
  <c r="J139" i="9"/>
  <c r="K20" i="17"/>
  <c r="E10" i="20"/>
  <c r="D110" i="17"/>
  <c r="J148" i="9"/>
  <c r="K67" i="17"/>
  <c r="D167" i="17"/>
  <c r="J191" i="9"/>
  <c r="E17" i="18"/>
  <c r="E13" i="38"/>
  <c r="K114" i="17"/>
  <c r="J58" i="9"/>
  <c r="D109" i="17"/>
  <c r="J341" i="9"/>
  <c r="C7" i="36"/>
  <c r="J91" i="9"/>
  <c r="D129" i="17"/>
  <c r="D121" i="17"/>
  <c r="J127" i="9"/>
  <c r="J115" i="9"/>
  <c r="J243" i="9"/>
  <c r="C17" i="22"/>
  <c r="C15" i="22"/>
  <c r="J29" i="9"/>
  <c r="C18" i="34"/>
  <c r="D46" i="17"/>
  <c r="D88" i="17"/>
  <c r="D80" i="17"/>
  <c r="K140" i="17"/>
  <c r="C15" i="41"/>
  <c r="C14" i="41"/>
  <c r="D179" i="17"/>
  <c r="D54" i="17"/>
  <c r="K70" i="17"/>
  <c r="D65" i="17"/>
  <c r="E8" i="20"/>
  <c r="J343" i="9"/>
  <c r="E18" i="38"/>
  <c r="J203" i="9"/>
  <c r="C15" i="34"/>
  <c r="K66" i="17"/>
  <c r="J188" i="9"/>
  <c r="C14" i="21"/>
  <c r="D58" i="17"/>
  <c r="J172" i="9"/>
  <c r="C14" i="35"/>
  <c r="J41" i="9"/>
  <c r="K26" i="17"/>
  <c r="J180" i="9"/>
  <c r="J189" i="9"/>
  <c r="J317" i="9"/>
  <c r="J267" i="9"/>
  <c r="K56" i="17"/>
  <c r="C9" i="34"/>
  <c r="E17" i="39"/>
  <c r="J325" i="9"/>
  <c r="D108" i="17"/>
  <c r="J64" i="9"/>
  <c r="J158" i="9"/>
  <c r="J45" i="9"/>
  <c r="J34" i="9"/>
  <c r="J106" i="9"/>
  <c r="K112" i="17"/>
  <c r="D140" i="17"/>
  <c r="K21" i="17"/>
  <c r="J294" i="9"/>
  <c r="J271" i="9"/>
  <c r="C7" i="21"/>
  <c r="J308" i="9"/>
  <c r="C10" i="21"/>
  <c r="C11" i="36"/>
  <c r="J79" i="9"/>
  <c r="K103" i="17"/>
  <c r="J273" i="9"/>
  <c r="J316" i="9"/>
  <c r="J231" i="9"/>
  <c r="J100" i="9"/>
  <c r="J218" i="9"/>
  <c r="J68" i="9"/>
  <c r="J285" i="9"/>
  <c r="J66" i="9"/>
  <c r="E20" i="39"/>
  <c r="J255" i="9"/>
  <c r="J282" i="9"/>
  <c r="K100" i="17"/>
  <c r="C16" i="21"/>
  <c r="D97" i="17"/>
  <c r="J215" i="9"/>
  <c r="J162" i="9"/>
  <c r="J261" i="9"/>
  <c r="J129" i="9"/>
  <c r="E9" i="18"/>
  <c r="C10" i="35"/>
  <c r="J326" i="9"/>
  <c r="J89" i="9"/>
  <c r="K63" i="17"/>
  <c r="D173" i="17"/>
  <c r="C14" i="40"/>
  <c r="J105" i="9"/>
  <c r="K151" i="17"/>
  <c r="C8" i="41"/>
  <c r="D156" i="17"/>
  <c r="J177" i="9"/>
  <c r="J319" i="9"/>
  <c r="J163" i="9"/>
  <c r="C9" i="36"/>
  <c r="E14" i="19"/>
  <c r="E15" i="38"/>
  <c r="K153" i="17"/>
  <c r="J33" i="9"/>
  <c r="J31" i="9"/>
  <c r="D24" i="17"/>
  <c r="E129" i="9" l="1"/>
  <c r="D129" i="9"/>
  <c r="D148" i="9"/>
  <c r="E148" i="9"/>
  <c r="D268" i="9"/>
  <c r="E268" i="9"/>
  <c r="D254" i="9"/>
  <c r="E254" i="9"/>
  <c r="D261" i="9"/>
  <c r="E261" i="9"/>
  <c r="D292" i="9"/>
  <c r="E292" i="9"/>
  <c r="D207" i="9"/>
  <c r="E207" i="9"/>
  <c r="D162" i="9"/>
  <c r="E162" i="9"/>
  <c r="E296" i="9"/>
  <c r="D296" i="9"/>
  <c r="D242" i="9"/>
  <c r="E242" i="9"/>
  <c r="D215" i="9"/>
  <c r="E215" i="9"/>
  <c r="E125" i="9"/>
  <c r="D125" i="9"/>
  <c r="D202" i="9"/>
  <c r="E202" i="9"/>
  <c r="D282" i="9"/>
  <c r="E282" i="9"/>
  <c r="E139" i="9"/>
  <c r="D139" i="9"/>
  <c r="D339" i="9"/>
  <c r="E339" i="9"/>
  <c r="D31" i="9"/>
  <c r="E31" i="9"/>
  <c r="D255" i="9"/>
  <c r="E255" i="9"/>
  <c r="E194" i="9"/>
  <c r="D194" i="9"/>
  <c r="D243" i="9"/>
  <c r="E243" i="9"/>
  <c r="D269" i="9"/>
  <c r="E269" i="9"/>
  <c r="E42" i="9"/>
  <c r="D42" i="9"/>
  <c r="E66" i="9"/>
  <c r="D66" i="9"/>
  <c r="E304" i="9"/>
  <c r="D304" i="9"/>
  <c r="E115" i="9"/>
  <c r="D115" i="9"/>
  <c r="E285" i="9"/>
  <c r="D285" i="9"/>
  <c r="E230" i="9"/>
  <c r="D230" i="9"/>
  <c r="E33" i="9"/>
  <c r="D33" i="9"/>
  <c r="E68" i="9"/>
  <c r="D68" i="9"/>
  <c r="D47" i="9"/>
  <c r="E47" i="9"/>
  <c r="D53" i="9"/>
  <c r="E53" i="9"/>
  <c r="D218" i="9"/>
  <c r="E218" i="9"/>
  <c r="D241" i="9"/>
  <c r="E241" i="9"/>
  <c r="D127" i="9"/>
  <c r="E127" i="9"/>
  <c r="D100" i="9"/>
  <c r="E100" i="9"/>
  <c r="E248" i="9"/>
  <c r="D248" i="9"/>
  <c r="E252" i="9"/>
  <c r="D252" i="9"/>
  <c r="E263" i="9"/>
  <c r="D263" i="9"/>
  <c r="D231" i="9"/>
  <c r="E231" i="9"/>
  <c r="E328" i="9"/>
  <c r="D328" i="9"/>
  <c r="E179" i="9"/>
  <c r="D179" i="9"/>
  <c r="D253" i="9"/>
  <c r="E253" i="9"/>
  <c r="E316" i="9"/>
  <c r="D316" i="9"/>
  <c r="E114" i="9"/>
  <c r="D114" i="9"/>
  <c r="D170" i="9"/>
  <c r="E170" i="9"/>
  <c r="E239" i="9"/>
  <c r="D239" i="9"/>
  <c r="D273" i="9"/>
  <c r="E273" i="9"/>
  <c r="D124" i="9"/>
  <c r="E124" i="9"/>
  <c r="D79" i="9"/>
  <c r="E79" i="9"/>
  <c r="D315" i="9"/>
  <c r="E315" i="9"/>
  <c r="D308" i="9"/>
  <c r="E308" i="9"/>
  <c r="D313" i="9"/>
  <c r="E313" i="9"/>
  <c r="D163" i="9"/>
  <c r="E163" i="9"/>
  <c r="E271" i="9"/>
  <c r="D271" i="9"/>
  <c r="D250" i="9"/>
  <c r="E250" i="9"/>
  <c r="E287" i="9"/>
  <c r="D287" i="9"/>
  <c r="D294" i="9"/>
  <c r="E294" i="9"/>
  <c r="D90" i="9"/>
  <c r="E90" i="9"/>
  <c r="E93" i="9"/>
  <c r="D93" i="9"/>
  <c r="E319" i="9"/>
  <c r="D319" i="9"/>
  <c r="D272" i="9"/>
  <c r="E272" i="9"/>
  <c r="E168" i="9"/>
  <c r="D168" i="9"/>
  <c r="D150" i="9"/>
  <c r="E150" i="9"/>
  <c r="D106" i="9"/>
  <c r="E106" i="9"/>
  <c r="D59" i="9"/>
  <c r="E59" i="9"/>
  <c r="E227" i="9"/>
  <c r="D227" i="9"/>
  <c r="D214" i="9"/>
  <c r="E214" i="9"/>
  <c r="E177" i="9"/>
  <c r="D177" i="9"/>
  <c r="D34" i="9"/>
  <c r="E34" i="9"/>
  <c r="D274" i="9"/>
  <c r="E274" i="9"/>
  <c r="E54" i="9"/>
  <c r="D54" i="9"/>
  <c r="E238" i="9"/>
  <c r="D238" i="9"/>
  <c r="E91" i="9"/>
  <c r="D91" i="9"/>
  <c r="E45" i="9"/>
  <c r="D45" i="9"/>
  <c r="D306" i="9"/>
  <c r="E306" i="9"/>
  <c r="E145" i="9"/>
  <c r="D145" i="9"/>
  <c r="D138" i="9"/>
  <c r="E138" i="9"/>
  <c r="E176" i="9"/>
  <c r="D176" i="9"/>
  <c r="E158" i="9"/>
  <c r="D158" i="9"/>
  <c r="E151" i="9"/>
  <c r="D151" i="9"/>
  <c r="D160" i="9"/>
  <c r="E160" i="9"/>
  <c r="E64" i="9"/>
  <c r="D64" i="9"/>
  <c r="D112" i="9"/>
  <c r="E112" i="9"/>
  <c r="E35" i="9"/>
  <c r="D35" i="9"/>
  <c r="E28" i="9"/>
  <c r="D28" i="9"/>
  <c r="E43" i="9"/>
  <c r="D43" i="9"/>
  <c r="D249" i="9"/>
  <c r="E249" i="9"/>
  <c r="D156" i="9"/>
  <c r="E156" i="9"/>
  <c r="E340" i="9"/>
  <c r="D340" i="9"/>
  <c r="D330" i="9"/>
  <c r="E330" i="9"/>
  <c r="E103" i="9"/>
  <c r="D103" i="9"/>
  <c r="D341" i="9"/>
  <c r="E341" i="9"/>
  <c r="D342" i="9"/>
  <c r="E342" i="9"/>
  <c r="E325" i="9"/>
  <c r="D325" i="9"/>
  <c r="E134" i="9"/>
  <c r="D134" i="9"/>
  <c r="D32" i="9"/>
  <c r="E32" i="9"/>
  <c r="D262" i="9"/>
  <c r="E262" i="9"/>
  <c r="D175" i="9"/>
  <c r="E175" i="9"/>
  <c r="E77" i="9"/>
  <c r="D77" i="9"/>
  <c r="D92" i="9"/>
  <c r="E92" i="9"/>
  <c r="D267" i="9"/>
  <c r="E267" i="9"/>
  <c r="E182" i="9"/>
  <c r="D182" i="9"/>
  <c r="D83" i="9"/>
  <c r="E83" i="9"/>
  <c r="E318" i="9"/>
  <c r="D318" i="9"/>
  <c r="D228" i="9"/>
  <c r="E228" i="9"/>
  <c r="D44" i="9"/>
  <c r="E44" i="9"/>
  <c r="E200" i="9"/>
  <c r="D200" i="9"/>
  <c r="D171" i="9"/>
  <c r="E171" i="9"/>
  <c r="D317" i="9"/>
  <c r="E317" i="9"/>
  <c r="E283" i="9"/>
  <c r="D283" i="9"/>
  <c r="E70" i="9"/>
  <c r="D70" i="9"/>
  <c r="D82" i="9"/>
  <c r="E82" i="9"/>
  <c r="E102" i="9"/>
  <c r="D102" i="9"/>
  <c r="D265" i="9"/>
  <c r="E265" i="9"/>
  <c r="E58" i="9"/>
  <c r="D58" i="9"/>
  <c r="D324" i="9"/>
  <c r="E324" i="9"/>
  <c r="E189" i="9"/>
  <c r="D189" i="9"/>
  <c r="D40" i="9"/>
  <c r="E40" i="9"/>
  <c r="E118" i="9"/>
  <c r="D118" i="9"/>
  <c r="D193" i="9"/>
  <c r="E193" i="9"/>
  <c r="D295" i="9"/>
  <c r="E295" i="9"/>
  <c r="D146" i="9"/>
  <c r="E146" i="9"/>
  <c r="E225" i="9"/>
  <c r="D225" i="9"/>
  <c r="D69" i="9"/>
  <c r="E69" i="9"/>
  <c r="E314" i="9"/>
  <c r="D314" i="9"/>
  <c r="E135" i="9"/>
  <c r="D135" i="9"/>
  <c r="D52" i="9"/>
  <c r="E52" i="9"/>
  <c r="D180" i="9"/>
  <c r="E180" i="9"/>
  <c r="D204" i="9"/>
  <c r="E204" i="9"/>
  <c r="E136" i="9"/>
  <c r="D136" i="9"/>
  <c r="E128" i="9"/>
  <c r="D128" i="9"/>
  <c r="D338" i="9"/>
  <c r="E338" i="9"/>
  <c r="D169" i="9"/>
  <c r="E169" i="9"/>
  <c r="E174" i="9"/>
  <c r="D174" i="9"/>
  <c r="D117" i="9"/>
  <c r="E117" i="9"/>
  <c r="D190" i="9"/>
  <c r="E190" i="9"/>
  <c r="E327" i="9"/>
  <c r="D327" i="9"/>
  <c r="E133" i="9"/>
  <c r="D133" i="9"/>
  <c r="E264" i="9"/>
  <c r="D264" i="9"/>
  <c r="D107" i="9"/>
  <c r="E107" i="9"/>
  <c r="D161" i="9"/>
  <c r="E161" i="9"/>
  <c r="E206" i="9"/>
  <c r="D206" i="9"/>
  <c r="E95" i="9"/>
  <c r="D95" i="9"/>
  <c r="D312" i="9"/>
  <c r="E312" i="9"/>
  <c r="D280" i="9"/>
  <c r="E280" i="9"/>
  <c r="E309" i="9"/>
  <c r="D309" i="9"/>
  <c r="E181" i="9"/>
  <c r="D181" i="9"/>
  <c r="D65" i="9"/>
  <c r="E65" i="9"/>
  <c r="D178" i="9"/>
  <c r="E178" i="9"/>
  <c r="E205" i="9"/>
  <c r="D205" i="9"/>
  <c r="D213" i="9"/>
  <c r="E213" i="9"/>
  <c r="D41" i="9"/>
  <c r="E41" i="9"/>
  <c r="D305" i="9"/>
  <c r="E305" i="9"/>
  <c r="E157" i="9"/>
  <c r="D157" i="9"/>
  <c r="D149" i="9"/>
  <c r="E149" i="9"/>
  <c r="D144" i="9"/>
  <c r="E144" i="9"/>
  <c r="E131" i="9"/>
  <c r="D131" i="9"/>
  <c r="E224" i="9"/>
  <c r="D224" i="9"/>
  <c r="D172" i="9"/>
  <c r="E172" i="9"/>
  <c r="E81" i="9"/>
  <c r="D81" i="9"/>
  <c r="E195" i="9"/>
  <c r="D195" i="9"/>
  <c r="E284" i="9"/>
  <c r="D284" i="9"/>
  <c r="E329" i="9"/>
  <c r="D329" i="9"/>
  <c r="E226" i="9"/>
  <c r="D226" i="9"/>
  <c r="E240" i="9"/>
  <c r="D240" i="9"/>
  <c r="E116" i="9"/>
  <c r="D116" i="9"/>
  <c r="D307" i="9"/>
  <c r="E307" i="9"/>
  <c r="D219" i="9"/>
  <c r="E219" i="9"/>
  <c r="E105" i="9"/>
  <c r="D105" i="9"/>
  <c r="E147" i="9"/>
  <c r="D147" i="9"/>
  <c r="D132" i="9"/>
  <c r="E132" i="9"/>
  <c r="D336" i="9"/>
  <c r="E336" i="9"/>
  <c r="E297" i="9"/>
  <c r="D297" i="9"/>
  <c r="D192" i="9"/>
  <c r="E192" i="9"/>
  <c r="E67" i="9"/>
  <c r="D67" i="9"/>
  <c r="E80" i="9"/>
  <c r="D80" i="9"/>
  <c r="E173" i="9"/>
  <c r="D173" i="9"/>
  <c r="E46" i="9"/>
  <c r="D46" i="9"/>
  <c r="D216" i="9"/>
  <c r="E216" i="9"/>
  <c r="E188" i="9"/>
  <c r="D188" i="9"/>
  <c r="E201" i="9"/>
  <c r="D201" i="9"/>
  <c r="D88" i="9"/>
  <c r="E88" i="9"/>
  <c r="D55" i="9"/>
  <c r="E55" i="9"/>
  <c r="D203" i="9"/>
  <c r="E203" i="9"/>
  <c r="D78" i="9"/>
  <c r="E78" i="9"/>
  <c r="E126" i="9"/>
  <c r="D126" i="9"/>
  <c r="D191" i="9"/>
  <c r="E191" i="9"/>
  <c r="E310" i="9"/>
  <c r="D310" i="9"/>
  <c r="E94" i="9"/>
  <c r="D94" i="9"/>
  <c r="E343" i="9"/>
  <c r="D343" i="9"/>
  <c r="D71" i="9"/>
  <c r="E71" i="9"/>
  <c r="E159" i="9"/>
  <c r="D159" i="9"/>
  <c r="E251" i="9"/>
  <c r="D251" i="9"/>
  <c r="E130" i="9"/>
  <c r="D130" i="9"/>
  <c r="E286" i="9"/>
  <c r="D286" i="9"/>
  <c r="E311" i="9"/>
  <c r="D311" i="9"/>
  <c r="D104" i="9"/>
  <c r="E104" i="9"/>
  <c r="E113" i="9"/>
  <c r="D113" i="9"/>
  <c r="D337" i="9"/>
  <c r="E337" i="9"/>
  <c r="E217" i="9"/>
  <c r="D217" i="9"/>
  <c r="D331" i="9"/>
  <c r="E331" i="9"/>
  <c r="D137" i="9"/>
  <c r="E137" i="9"/>
  <c r="D57" i="9"/>
  <c r="E57" i="9"/>
  <c r="D212" i="9"/>
  <c r="E212" i="9"/>
  <c r="E270" i="9"/>
  <c r="D270" i="9"/>
  <c r="E236" i="9"/>
  <c r="D236" i="9"/>
  <c r="E293" i="9"/>
  <c r="D293" i="9"/>
  <c r="E76" i="9"/>
  <c r="D76" i="9"/>
  <c r="D101" i="9"/>
  <c r="E101" i="9"/>
  <c r="D298" i="9"/>
  <c r="E298" i="9"/>
  <c r="D237" i="9"/>
  <c r="E237" i="9"/>
  <c r="E281" i="9"/>
  <c r="D281" i="9"/>
  <c r="E56" i="9"/>
  <c r="D56" i="9"/>
  <c r="D89" i="9"/>
  <c r="E89" i="9"/>
  <c r="E119" i="9"/>
  <c r="D119" i="9"/>
  <c r="E326" i="9"/>
  <c r="D326" i="9"/>
  <c r="E260" i="9"/>
  <c r="D260" i="9"/>
  <c r="D299" i="9"/>
  <c r="E299" i="9"/>
  <c r="D266" i="9"/>
  <c r="E266" i="9"/>
  <c r="E30" i="9"/>
  <c r="D30" i="9"/>
  <c r="E275" i="9"/>
  <c r="D275" i="9"/>
  <c r="D229" i="9"/>
  <c r="E229" i="9"/>
  <c r="E183" i="9"/>
  <c r="D183" i="9"/>
  <c r="E29" i="9"/>
  <c r="D29" i="9"/>
  <c r="D15" i="22"/>
  <c r="D11" i="40"/>
  <c r="D8" i="21"/>
  <c r="D19" i="41"/>
  <c r="D6" i="22"/>
  <c r="D10" i="37"/>
  <c r="D14" i="22"/>
  <c r="D9" i="40"/>
  <c r="E5" i="19"/>
  <c r="D18" i="22"/>
  <c r="D18" i="40"/>
  <c r="D18" i="35"/>
  <c r="D8" i="41"/>
  <c r="D16" i="36"/>
  <c r="D17" i="35"/>
  <c r="D17" i="41"/>
  <c r="E5" i="35"/>
  <c r="D10" i="36"/>
  <c r="D15" i="40"/>
  <c r="D9" i="34"/>
  <c r="D5" i="41"/>
  <c r="D20" i="35"/>
  <c r="D6" i="37"/>
  <c r="D9" i="21"/>
  <c r="D20" i="22"/>
  <c r="D15" i="35"/>
  <c r="D14" i="37"/>
  <c r="D8" i="22"/>
  <c r="D16" i="34"/>
  <c r="D19" i="22"/>
  <c r="D13" i="37"/>
  <c r="D5" i="34"/>
  <c r="D18" i="41"/>
  <c r="D13" i="40"/>
  <c r="D11" i="37"/>
  <c r="D13" i="34"/>
  <c r="D15" i="34"/>
  <c r="D7" i="41"/>
  <c r="D11" i="21"/>
  <c r="D9" i="22"/>
  <c r="D10" i="22"/>
  <c r="D13" i="41"/>
  <c r="D18" i="36"/>
  <c r="D19" i="37"/>
  <c r="D14" i="21"/>
  <c r="D18" i="21"/>
  <c r="D20" i="41"/>
  <c r="D16" i="37"/>
  <c r="D19" i="40"/>
  <c r="D16" i="21"/>
  <c r="D13" i="21"/>
  <c r="D14" i="36"/>
  <c r="D11" i="34"/>
  <c r="D12" i="37"/>
  <c r="D8" i="37"/>
  <c r="D20" i="40"/>
  <c r="D11" i="35"/>
  <c r="D5" i="36"/>
  <c r="D16" i="40"/>
  <c r="D17" i="22"/>
  <c r="D5" i="22"/>
  <c r="D14" i="35"/>
  <c r="D11" i="41"/>
  <c r="D14" i="34"/>
  <c r="D5" i="40"/>
  <c r="D14" i="41"/>
  <c r="D12" i="21"/>
  <c r="D7" i="21"/>
  <c r="D17" i="21"/>
  <c r="D10" i="41"/>
  <c r="D5" i="37"/>
  <c r="D10" i="34"/>
  <c r="D15" i="37"/>
  <c r="D15" i="41"/>
  <c r="D6" i="35"/>
  <c r="D6" i="40"/>
  <c r="D19" i="35"/>
  <c r="D12" i="41"/>
  <c r="D20" i="21"/>
  <c r="D20" i="34"/>
  <c r="E13" i="35"/>
  <c r="D6" i="21"/>
  <c r="D20" i="36"/>
  <c r="D7" i="40"/>
  <c r="D16" i="41"/>
  <c r="D10" i="21"/>
  <c r="D8" i="36"/>
  <c r="D16" i="22"/>
  <c r="E12" i="35"/>
  <c r="D20" i="37"/>
  <c r="D13" i="36"/>
  <c r="D10" i="35"/>
  <c r="D17" i="36"/>
  <c r="D16" i="35"/>
  <c r="D7" i="34"/>
  <c r="D11" i="36"/>
  <c r="D7" i="36"/>
  <c r="D12" i="36"/>
  <c r="D12" i="22"/>
  <c r="D17" i="40"/>
  <c r="D17" i="34"/>
  <c r="D17" i="37"/>
  <c r="D12" i="40"/>
  <c r="D7" i="37"/>
  <c r="D19" i="34"/>
  <c r="D6" i="41"/>
  <c r="D12" i="34"/>
  <c r="D15" i="21"/>
  <c r="D8" i="40"/>
  <c r="D19" i="36"/>
  <c r="D9" i="35"/>
  <c r="D18" i="37"/>
  <c r="D6" i="34"/>
  <c r="D9" i="36"/>
  <c r="D9" i="41"/>
  <c r="D8" i="35"/>
  <c r="D11" i="22"/>
  <c r="D19" i="21"/>
  <c r="D14" i="40"/>
  <c r="D7" i="35"/>
  <c r="D6" i="36"/>
  <c r="D7" i="22"/>
  <c r="D8" i="34"/>
  <c r="D15" i="36"/>
  <c r="D5" i="21"/>
  <c r="D10" i="40"/>
  <c r="D13" i="22"/>
  <c r="D18" i="34"/>
  <c r="D9" i="37"/>
  <c r="E9" i="37" l="1"/>
  <c r="E5" i="21"/>
  <c r="E6" i="36"/>
  <c r="E11" i="22"/>
  <c r="E6" i="34"/>
  <c r="E8" i="40"/>
  <c r="E19" i="34"/>
  <c r="E17" i="34"/>
  <c r="E7" i="36"/>
  <c r="E17" i="36"/>
  <c r="E16" i="22"/>
  <c r="E7" i="40"/>
  <c r="E20" i="21"/>
  <c r="E6" i="35"/>
  <c r="E5" i="37"/>
  <c r="E12" i="21"/>
  <c r="E11" i="41"/>
  <c r="E16" i="40"/>
  <c r="E8" i="37"/>
  <c r="E13" i="21"/>
  <c r="E20" i="41"/>
  <c r="E18" i="36"/>
  <c r="E11" i="21"/>
  <c r="E11" i="37"/>
  <c r="E13" i="37"/>
  <c r="E14" i="37"/>
  <c r="E6" i="37"/>
  <c r="E15" i="40"/>
  <c r="E16" i="36"/>
  <c r="E18" i="22"/>
  <c r="E6" i="22"/>
  <c r="E15" i="22"/>
  <c r="E7" i="41"/>
  <c r="E19" i="22"/>
  <c r="E20" i="35"/>
  <c r="E8" i="41"/>
  <c r="E9" i="40"/>
  <c r="E7" i="22"/>
  <c r="E19" i="21"/>
  <c r="E6" i="41"/>
  <c r="E12" i="36"/>
  <c r="E16" i="41"/>
  <c r="E10" i="34"/>
  <c r="E14" i="34"/>
  <c r="E14" i="36"/>
  <c r="E9" i="22"/>
  <c r="E8" i="22"/>
  <c r="E9" i="34"/>
  <c r="E18" i="40"/>
  <c r="E11" i="40"/>
  <c r="E18" i="34"/>
  <c r="E15" i="36"/>
  <c r="E7" i="35"/>
  <c r="E8" i="35"/>
  <c r="E18" i="37"/>
  <c r="E15" i="21"/>
  <c r="E7" i="37"/>
  <c r="E17" i="40"/>
  <c r="E11" i="36"/>
  <c r="E10" i="35"/>
  <c r="E8" i="36"/>
  <c r="E20" i="36"/>
  <c r="E12" i="41"/>
  <c r="E15" i="41"/>
  <c r="E10" i="41"/>
  <c r="E14" i="41"/>
  <c r="E14" i="35"/>
  <c r="E5" i="36"/>
  <c r="E12" i="37"/>
  <c r="E16" i="21"/>
  <c r="E18" i="21"/>
  <c r="E13" i="41"/>
  <c r="E13" i="40"/>
  <c r="E15" i="35"/>
  <c r="E10" i="36"/>
  <c r="E19" i="41"/>
  <c r="E19" i="36"/>
  <c r="E20" i="37"/>
  <c r="E6" i="40"/>
  <c r="E17" i="22"/>
  <c r="E16" i="37"/>
  <c r="E5" i="34"/>
  <c r="E17" i="35"/>
  <c r="E13" i="22"/>
  <c r="E8" i="34"/>
  <c r="E14" i="40"/>
  <c r="E9" i="41"/>
  <c r="E9" i="35"/>
  <c r="E12" i="34"/>
  <c r="E12" i="40"/>
  <c r="E12" i="22"/>
  <c r="E7" i="34"/>
  <c r="E13" i="36"/>
  <c r="E10" i="21"/>
  <c r="E6" i="21"/>
  <c r="E19" i="35"/>
  <c r="E15" i="37"/>
  <c r="E17" i="21"/>
  <c r="E5" i="40"/>
  <c r="E5" i="22"/>
  <c r="E11" i="35"/>
  <c r="E11" i="34"/>
  <c r="E19" i="40"/>
  <c r="E14" i="21"/>
  <c r="E10" i="22"/>
  <c r="E15" i="34"/>
  <c r="E18" i="41"/>
  <c r="E16" i="34"/>
  <c r="E20" i="22"/>
  <c r="E5" i="41"/>
  <c r="E17" i="41"/>
  <c r="E18" i="35"/>
  <c r="E14" i="22"/>
  <c r="E8" i="21"/>
  <c r="E10" i="40"/>
  <c r="E9" i="36"/>
  <c r="E17" i="37"/>
  <c r="E16" i="35"/>
  <c r="E20" i="34"/>
  <c r="E7" i="21"/>
  <c r="E20" i="40"/>
  <c r="E19" i="37"/>
  <c r="E13" i="34"/>
  <c r="E9" i="21"/>
  <c r="E10" i="37"/>
</calcChain>
</file>

<file path=xl/sharedStrings.xml><?xml version="1.0" encoding="utf-8"?>
<sst xmlns="http://schemas.openxmlformats.org/spreadsheetml/2006/main" count="5279" uniqueCount="518">
  <si>
    <t>Track</t>
  </si>
  <si>
    <t>Field</t>
  </si>
  <si>
    <t>Time</t>
  </si>
  <si>
    <t>12.00pm</t>
  </si>
  <si>
    <t>12.20pm</t>
  </si>
  <si>
    <t>100m</t>
  </si>
  <si>
    <t>800m</t>
  </si>
  <si>
    <t>Long Jump</t>
  </si>
  <si>
    <t>100m H</t>
  </si>
  <si>
    <t>80m H</t>
  </si>
  <si>
    <t>1500m</t>
  </si>
  <si>
    <t>200m</t>
  </si>
  <si>
    <t>Shot</t>
  </si>
  <si>
    <t xml:space="preserve">1500m </t>
  </si>
  <si>
    <t>4x100m Relay</t>
  </si>
  <si>
    <t>High Jump</t>
  </si>
  <si>
    <t>3.30pm</t>
  </si>
  <si>
    <t>Club</t>
  </si>
  <si>
    <t>A string</t>
  </si>
  <si>
    <t>B string</t>
  </si>
  <si>
    <t>Athlete</t>
  </si>
  <si>
    <t>Performance</t>
  </si>
  <si>
    <t>Points</t>
  </si>
  <si>
    <t>Num</t>
  </si>
  <si>
    <t>Track Points</t>
  </si>
  <si>
    <t>Field Points</t>
  </si>
  <si>
    <t>Total Points</t>
  </si>
  <si>
    <t>Position</t>
  </si>
  <si>
    <t>Result Points</t>
  </si>
  <si>
    <t>PLEASE DO NOT ALTER NAMES BELOW</t>
  </si>
  <si>
    <t>3.00pm</t>
  </si>
  <si>
    <t>U17M</t>
  </si>
  <si>
    <t>U17W</t>
  </si>
  <si>
    <t>13.30pm</t>
  </si>
  <si>
    <t>13.35pm</t>
  </si>
  <si>
    <t>14.20pm</t>
  </si>
  <si>
    <t>14.30pm</t>
  </si>
  <si>
    <t>15.10pm</t>
  </si>
  <si>
    <t>15.20pm</t>
  </si>
  <si>
    <t>16.30pm</t>
  </si>
  <si>
    <t>16.40pm</t>
  </si>
  <si>
    <t>17.10pm</t>
  </si>
  <si>
    <t>17.15pm</t>
  </si>
  <si>
    <t>13.00pm</t>
  </si>
  <si>
    <t>14.00pm</t>
  </si>
  <si>
    <t>Pole Vault 'A' String only</t>
  </si>
  <si>
    <t>22nd June 2014</t>
  </si>
  <si>
    <t>YDL Match 3</t>
  </si>
  <si>
    <t>A</t>
  </si>
  <si>
    <t>B</t>
  </si>
  <si>
    <t>4 x 100m Relay</t>
  </si>
  <si>
    <t>Team Manager</t>
  </si>
  <si>
    <t>;Event Number</t>
  </si>
  <si>
    <t>Lane draw</t>
  </si>
  <si>
    <t>heat number</t>
  </si>
  <si>
    <t>event name</t>
  </si>
  <si>
    <t>;</t>
  </si>
  <si>
    <t>Vest number</t>
  </si>
  <si>
    <t>lane</t>
  </si>
  <si>
    <t>last name</t>
  </si>
  <si>
    <t>first name</t>
  </si>
  <si>
    <t>club</t>
  </si>
  <si>
    <t/>
  </si>
  <si>
    <t>DHH</t>
  </si>
  <si>
    <t>ADAC</t>
  </si>
  <si>
    <t>IH</t>
  </si>
  <si>
    <t>Lane Draw</t>
  </si>
  <si>
    <t>BSAC</t>
  </si>
  <si>
    <t>AAAC</t>
  </si>
  <si>
    <t>U17M 100mH A</t>
  </si>
  <si>
    <t>U17M 100mH B</t>
  </si>
  <si>
    <t>U17W 80mH A</t>
  </si>
  <si>
    <t>U17W 80mH B</t>
  </si>
  <si>
    <t>U17W 200m A</t>
  </si>
  <si>
    <t>U17W 200m B</t>
  </si>
  <si>
    <t>U17M 200m A</t>
  </si>
  <si>
    <t>U17M 200m B</t>
  </si>
  <si>
    <t>U17W 800m A + B</t>
  </si>
  <si>
    <t>U17W 800m A</t>
  </si>
  <si>
    <t>U17W 800m B</t>
  </si>
  <si>
    <t>U17M 800m A + B</t>
  </si>
  <si>
    <t>U17M 800m A</t>
  </si>
  <si>
    <t>U17M 800m B</t>
  </si>
  <si>
    <t>U17W 100m A</t>
  </si>
  <si>
    <t>U17W 100m B</t>
  </si>
  <si>
    <t>U17M 100m A</t>
  </si>
  <si>
    <t>U17M 100m B</t>
  </si>
  <si>
    <t>U17W 1500m A + B</t>
  </si>
  <si>
    <t>U17W 1500m A</t>
  </si>
  <si>
    <t>U17W 1500m B</t>
  </si>
  <si>
    <t>U17M 1500m A + B</t>
  </si>
  <si>
    <t>U17M 1500m A</t>
  </si>
  <si>
    <t>U17m 1500m B</t>
  </si>
  <si>
    <t>U17M 4 x 100m</t>
  </si>
  <si>
    <t>U17W 4 x 100m</t>
  </si>
  <si>
    <t>TN</t>
  </si>
  <si>
    <t>MAC_PSH</t>
  </si>
  <si>
    <t>Lane</t>
  </si>
  <si>
    <t>TRACK EVENTS - START LISTS</t>
  </si>
  <si>
    <t>TRACK EVENTS - RESULTS</t>
  </si>
  <si>
    <t>FIELD EVENTS - RESULTS</t>
  </si>
  <si>
    <t>HEIGHT SCORE CARD</t>
  </si>
  <si>
    <t xml:space="preserve">EVENT No:- </t>
  </si>
  <si>
    <t xml:space="preserve">TIME:-   </t>
  </si>
  <si>
    <t>STANDARD:-</t>
  </si>
  <si>
    <t>RECORD(S):-</t>
  </si>
  <si>
    <t>Competition order</t>
  </si>
  <si>
    <t>Competitor's number</t>
  </si>
  <si>
    <t>NAME</t>
  </si>
  <si>
    <t>CLUB</t>
  </si>
  <si>
    <t>Starting Height</t>
  </si>
  <si>
    <r>
      <t>Metres</t>
    </r>
    <r>
      <rPr>
        <b/>
        <sz val="10"/>
        <rFont val="Arial"/>
        <family val="2"/>
      </rPr>
      <t xml:space="preserve">       .</t>
    </r>
    <r>
      <rPr>
        <b/>
        <sz val="7"/>
        <rFont val="Arial"/>
        <family val="2"/>
      </rPr>
      <t xml:space="preserve">                           .</t>
    </r>
  </si>
  <si>
    <t>Best Performance</t>
  </si>
  <si>
    <t>Trials at height cleared</t>
  </si>
  <si>
    <t>Total Failures</t>
  </si>
  <si>
    <t>FINAL POSITIONS</t>
  </si>
  <si>
    <t>METRES</t>
  </si>
  <si>
    <t>.</t>
  </si>
  <si>
    <t>RESULT (A STRING)</t>
  </si>
  <si>
    <t>RESULT (B STRING)</t>
  </si>
  <si>
    <t>JUDGE'S SIGNATURE</t>
  </si>
  <si>
    <t>POS</t>
  </si>
  <si>
    <t>No</t>
  </si>
  <si>
    <t>PTS</t>
  </si>
  <si>
    <t>REFEREE'S SIGNATURE</t>
  </si>
  <si>
    <t>Distance Score Card</t>
  </si>
  <si>
    <t>EVENT No:-</t>
  </si>
  <si>
    <t xml:space="preserve">TIME:- </t>
  </si>
  <si>
    <t>competition order</t>
  </si>
  <si>
    <t>competitor's number</t>
  </si>
  <si>
    <t>COMPETITOR'S           NAME</t>
  </si>
  <si>
    <t>First Trial</t>
  </si>
  <si>
    <t>Second Trial</t>
  </si>
  <si>
    <t>Third Trial</t>
  </si>
  <si>
    <t>Fourth Trial</t>
  </si>
  <si>
    <t>Fifth Trial</t>
  </si>
  <si>
    <t>Sixth Trial</t>
  </si>
  <si>
    <t>Best Of All Trials</t>
  </si>
  <si>
    <t>Final Positions</t>
  </si>
  <si>
    <t>JUDGES SIGNATURES</t>
  </si>
  <si>
    <t>POS.</t>
  </si>
  <si>
    <t>No.</t>
  </si>
  <si>
    <t>POINTS</t>
  </si>
  <si>
    <r>
      <t>1</t>
    </r>
    <r>
      <rPr>
        <sz val="10"/>
        <rFont val="Arial"/>
        <family val="2"/>
      </rPr>
      <t xml:space="preserve">   </t>
    </r>
    <r>
      <rPr>
        <sz val="8"/>
        <rFont val="Arial"/>
        <family val="2"/>
      </rPr>
      <t>(9)</t>
    </r>
  </si>
  <si>
    <r>
      <t>2</t>
    </r>
    <r>
      <rPr>
        <sz val="10"/>
        <rFont val="Arial"/>
        <family val="2"/>
      </rPr>
      <t xml:space="preserve">  </t>
    </r>
    <r>
      <rPr>
        <sz val="8"/>
        <rFont val="Arial"/>
        <family val="2"/>
      </rPr>
      <t>(10)</t>
    </r>
  </si>
  <si>
    <r>
      <t>3</t>
    </r>
    <r>
      <rPr>
        <sz val="10"/>
        <rFont val="Arial"/>
        <family val="2"/>
      </rPr>
      <t xml:space="preserve">  </t>
    </r>
    <r>
      <rPr>
        <sz val="8"/>
        <rFont val="Arial"/>
        <family val="2"/>
      </rPr>
      <t>(11)</t>
    </r>
  </si>
  <si>
    <r>
      <t>4</t>
    </r>
    <r>
      <rPr>
        <sz val="8"/>
        <rFont val="Arial"/>
        <family val="2"/>
      </rPr>
      <t xml:space="preserve">   (12)</t>
    </r>
  </si>
  <si>
    <r>
      <t>5</t>
    </r>
    <r>
      <rPr>
        <sz val="8"/>
        <rFont val="Arial"/>
        <family val="2"/>
      </rPr>
      <t xml:space="preserve">   (13)</t>
    </r>
  </si>
  <si>
    <r>
      <t>6</t>
    </r>
    <r>
      <rPr>
        <sz val="8"/>
        <rFont val="Arial"/>
        <family val="2"/>
      </rPr>
      <t xml:space="preserve">   (14)</t>
    </r>
  </si>
  <si>
    <r>
      <t>7</t>
    </r>
    <r>
      <rPr>
        <sz val="10"/>
        <rFont val="Arial"/>
        <family val="2"/>
      </rPr>
      <t xml:space="preserve">  </t>
    </r>
    <r>
      <rPr>
        <sz val="8"/>
        <rFont val="Arial"/>
        <family val="2"/>
      </rPr>
      <t>(15)</t>
    </r>
  </si>
  <si>
    <r>
      <t>8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</rPr>
      <t xml:space="preserve">  (16)</t>
    </r>
  </si>
  <si>
    <t>ISA</t>
  </si>
  <si>
    <t>Pos</t>
  </si>
  <si>
    <t>Non Counters</t>
  </si>
  <si>
    <t>Event</t>
  </si>
  <si>
    <t>Name</t>
  </si>
  <si>
    <t>4x100m</t>
  </si>
  <si>
    <t>M</t>
  </si>
  <si>
    <t>W</t>
  </si>
  <si>
    <t>Relay</t>
  </si>
  <si>
    <t>SP</t>
  </si>
  <si>
    <t>LJ</t>
  </si>
  <si>
    <t>Lane 1</t>
  </si>
  <si>
    <t>Lane 2</t>
  </si>
  <si>
    <t>Lane 3</t>
  </si>
  <si>
    <t>Lane 4</t>
  </si>
  <si>
    <t>Lane 5</t>
  </si>
  <si>
    <t>Lane 6</t>
  </si>
  <si>
    <t>Lane 7</t>
  </si>
  <si>
    <t>Lane 8</t>
  </si>
  <si>
    <t>Order 1</t>
  </si>
  <si>
    <t>Order 2</t>
  </si>
  <si>
    <t>Order 3</t>
  </si>
  <si>
    <t>Order 4</t>
  </si>
  <si>
    <t>Order 5</t>
  </si>
  <si>
    <t>Order 6</t>
  </si>
  <si>
    <t>Order 7</t>
  </si>
  <si>
    <t>Order 8</t>
  </si>
  <si>
    <t>Division</t>
  </si>
  <si>
    <t>North East</t>
  </si>
  <si>
    <t xml:space="preserve">Venue  </t>
  </si>
  <si>
    <t xml:space="preserve">Date    </t>
  </si>
  <si>
    <t>Wind</t>
  </si>
  <si>
    <t xml:space="preserve"> </t>
  </si>
  <si>
    <t>TEAM DECLARATION - 2018</t>
  </si>
  <si>
    <t>Inverness</t>
  </si>
  <si>
    <t>400mH</t>
  </si>
  <si>
    <t>300mH</t>
  </si>
  <si>
    <t>400m</t>
  </si>
  <si>
    <t>300m</t>
  </si>
  <si>
    <t>Hammer</t>
  </si>
  <si>
    <t>Javelin</t>
  </si>
  <si>
    <t>Shot Put</t>
  </si>
  <si>
    <t>Pole Vault</t>
  </si>
  <si>
    <t>U20W</t>
  </si>
  <si>
    <t>U20M</t>
  </si>
  <si>
    <t>17W</t>
  </si>
  <si>
    <t>20W</t>
  </si>
  <si>
    <t>17M</t>
  </si>
  <si>
    <t>20M</t>
  </si>
  <si>
    <t>U17</t>
  </si>
  <si>
    <t>U20</t>
  </si>
  <si>
    <t>HJ</t>
  </si>
  <si>
    <t>EVENT:-</t>
  </si>
  <si>
    <t>Men</t>
  </si>
  <si>
    <t>HT</t>
  </si>
  <si>
    <t>JT</t>
  </si>
  <si>
    <t>PV</t>
  </si>
  <si>
    <t>Women</t>
  </si>
  <si>
    <t>DATE :</t>
  </si>
  <si>
    <t>VENUE:- Inverness</t>
  </si>
  <si>
    <t>U17 Challenge Match 1</t>
  </si>
  <si>
    <t>22nd April 2018</t>
  </si>
  <si>
    <t>Team North</t>
  </si>
  <si>
    <t>Aberdeen AAC</t>
  </si>
  <si>
    <t>Arbroath and District AC</t>
  </si>
  <si>
    <t>Banchory Stonehaven AC</t>
  </si>
  <si>
    <t>Dundee Hawkhill Harriers</t>
  </si>
  <si>
    <t>Inverness Harriers</t>
  </si>
  <si>
    <t>Island Select Athletics</t>
  </si>
  <si>
    <t>Montrose and District + Perth Strathtay</t>
  </si>
  <si>
    <t>ABERDEEN - U17 DECLARATION SHEET</t>
  </si>
  <si>
    <t>ABERDEEN - U20 DECLARATION SHEET</t>
  </si>
  <si>
    <t>ARBROATH - U17 DECLARATION SHEET</t>
  </si>
  <si>
    <t>ARBROATH - U20 DECLARATION SHEET</t>
  </si>
  <si>
    <t>BANCHORY - U17 DECLARATION SHEET</t>
  </si>
  <si>
    <t>BANCHORY - U20 DECLARATION SHEET</t>
  </si>
  <si>
    <t>DUNDEE - U17 DECLARATION SHEET</t>
  </si>
  <si>
    <t>DUNDEE - U20 DECLARATION SHEET</t>
  </si>
  <si>
    <t>INVERNESS - U17 DECLARATION SHEET</t>
  </si>
  <si>
    <t>INVERNESS - U20 DECLARATION SHEET</t>
  </si>
  <si>
    <t>ISLAND - U17 DECLARATION SHEET</t>
  </si>
  <si>
    <t>ISLAND - U20 DECLARATION SHEET</t>
  </si>
  <si>
    <t>MONTROSE &amp; PERTH - U20 DECLARATION SHEET</t>
  </si>
  <si>
    <t>MONTROSE &amp; PERTH - U17 DECLARATION SHEET</t>
  </si>
  <si>
    <t>TEAM NORTH - U17 DECLARATION SHEET</t>
  </si>
  <si>
    <t>TEAM NORTH - U20 DECLARATION SHEET</t>
  </si>
  <si>
    <t>U17 &amp; U20 Challenge Match Start Lists</t>
  </si>
  <si>
    <t>U17 &amp; U20 Match Track Results - 22nd April 2018 - Inverness</t>
  </si>
  <si>
    <t>U17 &amp; U20 Challenge Match Field Results- 22nd April 2018 - Inverness</t>
  </si>
  <si>
    <t>Tobi Fatona</t>
  </si>
  <si>
    <t>James McIntosh</t>
  </si>
  <si>
    <t>Harry Hall</t>
  </si>
  <si>
    <t>Ryan Matheson</t>
  </si>
  <si>
    <t>Mia Keogh</t>
  </si>
  <si>
    <t>Sophie Dickie-Moir</t>
  </si>
  <si>
    <t>Caitlin Purcell</t>
  </si>
  <si>
    <t>Jess Daniel</t>
  </si>
  <si>
    <t>Georgia Morrison</t>
  </si>
  <si>
    <t>Jane Davidson</t>
  </si>
  <si>
    <t>Erin Williams</t>
  </si>
  <si>
    <t>Ella Thoms</t>
  </si>
  <si>
    <t>Abigail Robertson</t>
  </si>
  <si>
    <t>Struan Linton</t>
  </si>
  <si>
    <t>Callum Davidson</t>
  </si>
  <si>
    <t>Aaron Odentz</t>
  </si>
  <si>
    <t>John Angus</t>
  </si>
  <si>
    <t>Rebecca Matheson</t>
  </si>
  <si>
    <t>Rachelle Matheson</t>
  </si>
  <si>
    <t>Craig Strachen</t>
  </si>
  <si>
    <t>Logan Johnstone</t>
  </si>
  <si>
    <t>Ralph Silcock</t>
  </si>
  <si>
    <t>Logan Robertson</t>
  </si>
  <si>
    <t>Chuka Akunna</t>
  </si>
  <si>
    <t>Jamie Reid</t>
  </si>
  <si>
    <t>Luca Venditozzi</t>
  </si>
  <si>
    <t>Megan Gowans</t>
  </si>
  <si>
    <t>Frankie Duncan-Morris</t>
  </si>
  <si>
    <t>Iona Esslemont</t>
  </si>
  <si>
    <t>Iona Vannet</t>
  </si>
  <si>
    <t>Angus McDonald</t>
  </si>
  <si>
    <t>Kris Hernandez</t>
  </si>
  <si>
    <t>Carly Tragham</t>
  </si>
  <si>
    <t>Phoebe Moncur</t>
  </si>
  <si>
    <t>Sophie Kidd</t>
  </si>
  <si>
    <t>Amy Mollison</t>
  </si>
  <si>
    <t>Shania King</t>
  </si>
  <si>
    <t>Chloe Brown</t>
  </si>
  <si>
    <t>Thomas Stone</t>
  </si>
  <si>
    <t>Matthew Baker</t>
  </si>
  <si>
    <t>Ewan Spink</t>
  </si>
  <si>
    <t>Gordon Manson</t>
  </si>
  <si>
    <t>Victor Jude Eze</t>
  </si>
  <si>
    <t>Mairi Darroch</t>
  </si>
  <si>
    <t>Rachel Johnstone</t>
  </si>
  <si>
    <t>Chloe Cheyne</t>
  </si>
  <si>
    <t>Ruby Soldan</t>
  </si>
  <si>
    <t>Jessica Golden</t>
  </si>
  <si>
    <t>Matt MacFarlane</t>
  </si>
  <si>
    <t>George Russell</t>
  </si>
  <si>
    <t>Fiona Flockhart</t>
  </si>
  <si>
    <t>Rachel MacLennan</t>
  </si>
  <si>
    <t>Iona Ramsay</t>
  </si>
  <si>
    <t>Emma Pedrana</t>
  </si>
  <si>
    <t>Harry Zagorshi</t>
  </si>
  <si>
    <t>Andrew Bowsher</t>
  </si>
  <si>
    <t>Rachel Maclennan</t>
  </si>
  <si>
    <t>Amy Collier</t>
  </si>
  <si>
    <t>Lewis Barclay</t>
  </si>
  <si>
    <t>Shay Regan</t>
  </si>
  <si>
    <t>David Morrison</t>
  </si>
  <si>
    <t>Jordan MacKinnon</t>
  </si>
  <si>
    <t>Ethan Tulloch</t>
  </si>
  <si>
    <t>Shaun Ritchie</t>
  </si>
  <si>
    <t>Katie Dinwoodie</t>
  </si>
  <si>
    <t>Laura Newbold</t>
  </si>
  <si>
    <t>Aimee Smith TBC / Laura Newbold</t>
  </si>
  <si>
    <t xml:space="preserve">Aimee Smith </t>
  </si>
  <si>
    <t>Amie Ringstead</t>
  </si>
  <si>
    <t>Sian MacDonald</t>
  </si>
  <si>
    <t>Angela Horne</t>
  </si>
  <si>
    <t>Michael Campbell</t>
  </si>
  <si>
    <t>Stephanie Mercer</t>
  </si>
  <si>
    <t>Molly MacLeod</t>
  </si>
  <si>
    <t>Scott MacIver</t>
  </si>
  <si>
    <t>Donald MacMillan</t>
  </si>
  <si>
    <t>Bobby Laurenson</t>
  </si>
  <si>
    <t>Ross Budge</t>
  </si>
  <si>
    <t>Kyle Munro</t>
  </si>
  <si>
    <t>Ailig MacDonald</t>
  </si>
  <si>
    <t>Jeremiasz Kaluzinski</t>
  </si>
  <si>
    <t>Amy  Davis</t>
  </si>
  <si>
    <t>Eilidh MacLeod</t>
  </si>
  <si>
    <t>Heather MacKinnon</t>
  </si>
  <si>
    <t>Amy Davis</t>
  </si>
  <si>
    <t>Ben Henderson</t>
  </si>
  <si>
    <t>ANDREW STOKER</t>
  </si>
  <si>
    <t>SAM ANDERSON</t>
  </si>
  <si>
    <t>GRACE WHELAN</t>
  </si>
  <si>
    <t>MAIRI WEIR</t>
  </si>
  <si>
    <t>HEATHER WELSH</t>
  </si>
  <si>
    <t>JOSHUA MILNE</t>
  </si>
  <si>
    <t>DAVID SCOTT</t>
  </si>
  <si>
    <t>DANNY MCPAKE</t>
  </si>
  <si>
    <t>ALEXANDER MACKAY</t>
  </si>
  <si>
    <t>BETH GRANT</t>
  </si>
  <si>
    <t>EMMA BARCLAY</t>
  </si>
  <si>
    <t>EVE TULLOCH</t>
  </si>
  <si>
    <t>SHAUNA PERRY</t>
  </si>
  <si>
    <t>NIAMH WHELAN</t>
  </si>
  <si>
    <t>BETH MACKAY</t>
  </si>
  <si>
    <t>GEORGIE NEWLANDS</t>
  </si>
  <si>
    <t>Kirsty Purcell</t>
  </si>
  <si>
    <t>Rachel Lorimer</t>
  </si>
  <si>
    <t>Lucy Nicoll</t>
  </si>
  <si>
    <t>Adam Brown</t>
  </si>
  <si>
    <t>46.75</t>
  </si>
  <si>
    <t>51.53</t>
  </si>
  <si>
    <t>51.76</t>
  </si>
  <si>
    <t>53.01</t>
  </si>
  <si>
    <t>53.30</t>
  </si>
  <si>
    <t>50.68</t>
  </si>
  <si>
    <t>78.60</t>
  </si>
  <si>
    <t>79.21</t>
  </si>
  <si>
    <t>63.43</t>
  </si>
  <si>
    <t>DQ</t>
  </si>
  <si>
    <t>32.96</t>
  </si>
  <si>
    <t>14.74</t>
  </si>
  <si>
    <t>33.43</t>
  </si>
  <si>
    <t>27.96</t>
  </si>
  <si>
    <t>43.31</t>
  </si>
  <si>
    <t>32.38</t>
  </si>
  <si>
    <t>29.98</t>
  </si>
  <si>
    <t>34.17</t>
  </si>
  <si>
    <t>1.69</t>
  </si>
  <si>
    <t>1.60</t>
  </si>
  <si>
    <t>1.55</t>
  </si>
  <si>
    <t>1.50</t>
  </si>
  <si>
    <t>1.40</t>
  </si>
  <si>
    <t>-3.8</t>
  </si>
  <si>
    <t>13.08</t>
  </si>
  <si>
    <t>13.51</t>
  </si>
  <si>
    <t>13.65</t>
  </si>
  <si>
    <t>13.66</t>
  </si>
  <si>
    <t>13.76</t>
  </si>
  <si>
    <t>14.93</t>
  </si>
  <si>
    <t>-2.5</t>
  </si>
  <si>
    <t>13.86</t>
  </si>
  <si>
    <t>13.93</t>
  </si>
  <si>
    <t>14.01</t>
  </si>
  <si>
    <t>14.47</t>
  </si>
  <si>
    <t>14.63</t>
  </si>
  <si>
    <t>15.67</t>
  </si>
  <si>
    <t>11.6</t>
  </si>
  <si>
    <t>11.9</t>
  </si>
  <si>
    <t>12.6</t>
  </si>
  <si>
    <t>14.5</t>
  </si>
  <si>
    <t>14.6</t>
  </si>
  <si>
    <t>-4.1</t>
  </si>
  <si>
    <t>12.79</t>
  </si>
  <si>
    <t>12.84</t>
  </si>
  <si>
    <t>13.50</t>
  </si>
  <si>
    <t>13.69</t>
  </si>
  <si>
    <t>-1.9</t>
  </si>
  <si>
    <t>12.65</t>
  </si>
  <si>
    <t>13.21</t>
  </si>
  <si>
    <t>14.19</t>
  </si>
  <si>
    <t>15.25</t>
  </si>
  <si>
    <t>-2.4</t>
  </si>
  <si>
    <t>13.74</t>
  </si>
  <si>
    <t>14.42</t>
  </si>
  <si>
    <t>14.43</t>
  </si>
  <si>
    <t>-2.7</t>
  </si>
  <si>
    <t>11.69</t>
  </si>
  <si>
    <t>11.97</t>
  </si>
  <si>
    <t>12.49</t>
  </si>
  <si>
    <t>12.82</t>
  </si>
  <si>
    <t>12.24</t>
  </si>
  <si>
    <t>12.41</t>
  </si>
  <si>
    <t>12.53</t>
  </si>
  <si>
    <t>2.28.46</t>
  </si>
  <si>
    <t>2.29.22</t>
  </si>
  <si>
    <t>2.33.94</t>
  </si>
  <si>
    <t>2.46.56</t>
  </si>
  <si>
    <t>2.02.18</t>
  </si>
  <si>
    <t>2.11.67</t>
  </si>
  <si>
    <t>2.13.18</t>
  </si>
  <si>
    <t>2.17.53</t>
  </si>
  <si>
    <t>2.23.57</t>
  </si>
  <si>
    <t>2.07.47</t>
  </si>
  <si>
    <t>2.16.80</t>
  </si>
  <si>
    <t>2.28.06</t>
  </si>
  <si>
    <t>29.16</t>
  </si>
  <si>
    <t>24.72</t>
  </si>
  <si>
    <t>23.63</t>
  </si>
  <si>
    <t>9.24</t>
  </si>
  <si>
    <t>18.63</t>
  </si>
  <si>
    <t>58.63</t>
  </si>
  <si>
    <t>16.82</t>
  </si>
  <si>
    <t>36.90</t>
  </si>
  <si>
    <t>30.59</t>
  </si>
  <si>
    <t>29.96</t>
  </si>
  <si>
    <t>17.00</t>
  </si>
  <si>
    <t>12.89</t>
  </si>
  <si>
    <t>25.02</t>
  </si>
  <si>
    <t>21.45</t>
  </si>
  <si>
    <t>10.99</t>
  </si>
  <si>
    <t>2.17.85</t>
  </si>
  <si>
    <t>2.28.70</t>
  </si>
  <si>
    <t>2.29.52</t>
  </si>
  <si>
    <t>2.31.33</t>
  </si>
  <si>
    <t>2.35.54</t>
  </si>
  <si>
    <t>2.28.34</t>
  </si>
  <si>
    <t>2.40.64</t>
  </si>
  <si>
    <t>2.48.08</t>
  </si>
  <si>
    <t>2.50.72</t>
  </si>
  <si>
    <t>2.07.75</t>
  </si>
  <si>
    <t>2.17.36</t>
  </si>
  <si>
    <t>2.33.01</t>
  </si>
  <si>
    <t>44.10</t>
  </si>
  <si>
    <t>44.77</t>
  </si>
  <si>
    <t>44.86</t>
  </si>
  <si>
    <t>46.02</t>
  </si>
  <si>
    <t>47.92</t>
  </si>
  <si>
    <t>48.54</t>
  </si>
  <si>
    <t>46.69</t>
  </si>
  <si>
    <t>47.89</t>
  </si>
  <si>
    <t>47.97</t>
  </si>
  <si>
    <t>48.29</t>
  </si>
  <si>
    <t>48.55</t>
  </si>
  <si>
    <t>52.24</t>
  </si>
  <si>
    <t>52.78</t>
  </si>
  <si>
    <t>55.06</t>
  </si>
  <si>
    <t>56.43</t>
  </si>
  <si>
    <t>56.64</t>
  </si>
  <si>
    <t>57.98</t>
  </si>
  <si>
    <t>53.17</t>
  </si>
  <si>
    <t>53.19</t>
  </si>
  <si>
    <t>53.89</t>
  </si>
  <si>
    <t>55.91</t>
  </si>
  <si>
    <t>59.83</t>
  </si>
  <si>
    <t>59.89</t>
  </si>
  <si>
    <t>53.38</t>
  </si>
  <si>
    <t>55.95</t>
  </si>
  <si>
    <t>56.07</t>
  </si>
  <si>
    <t>57.17</t>
  </si>
  <si>
    <t>65.02</t>
  </si>
  <si>
    <t>68.49</t>
  </si>
  <si>
    <t>70.07</t>
  </si>
  <si>
    <t>65.75</t>
  </si>
  <si>
    <t>76.55</t>
  </si>
  <si>
    <t>9.81</t>
  </si>
  <si>
    <t>8.18</t>
  </si>
  <si>
    <t>8.10</t>
  </si>
  <si>
    <t>7.04</t>
  </si>
  <si>
    <t>9.16</t>
  </si>
  <si>
    <t>8.05</t>
  </si>
  <si>
    <t>6.77</t>
  </si>
  <si>
    <t>6.19</t>
  </si>
  <si>
    <t>12.77</t>
  </si>
  <si>
    <t>11.11</t>
  </si>
  <si>
    <t>5.63</t>
  </si>
  <si>
    <t>6.09</t>
  </si>
  <si>
    <t>4.47</t>
  </si>
  <si>
    <t>4.04</t>
  </si>
  <si>
    <t>5.29</t>
  </si>
  <si>
    <t>1.45</t>
  </si>
  <si>
    <t>1.30</t>
  </si>
  <si>
    <t>1.25</t>
  </si>
  <si>
    <t>4.95</t>
  </si>
  <si>
    <t>4.17</t>
  </si>
  <si>
    <t>3.88</t>
  </si>
  <si>
    <t>3.53</t>
  </si>
  <si>
    <t>3.41</t>
  </si>
  <si>
    <t>47.51</t>
  </si>
  <si>
    <t>49.31</t>
  </si>
  <si>
    <t>54.29</t>
  </si>
  <si>
    <t>52.29</t>
  </si>
  <si>
    <t>54.04</t>
  </si>
  <si>
    <t>56.35</t>
  </si>
  <si>
    <t>57.19</t>
  </si>
  <si>
    <t>NT</t>
  </si>
  <si>
    <t>17.96</t>
  </si>
  <si>
    <t>NH</t>
  </si>
  <si>
    <t>Guest</t>
  </si>
  <si>
    <t>Andrew McFarlane</t>
  </si>
  <si>
    <t>lj</t>
  </si>
  <si>
    <t>6.40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</si>
</sst>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hh:mm:ss\ AM/PM;@"/>
    <numFmt numFmtId="165" formatCode="[$-F800]dddd\,\ mmmm\ dd\,\ yyyy"/>
  </numFmts>
  <fonts count="5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Trebuchet MS"/>
      <family val="2"/>
    </font>
    <font>
      <sz val="10"/>
      <name val="Trebuchet MS"/>
      <family val="2"/>
    </font>
    <font>
      <b/>
      <sz val="20"/>
      <name val="Trebuchet MS"/>
      <family val="2"/>
    </font>
    <font>
      <b/>
      <sz val="12"/>
      <name val="Trebuchet MS"/>
      <family val="2"/>
    </font>
    <font>
      <b/>
      <sz val="14"/>
      <name val="Trebuchet MS"/>
      <family val="2"/>
    </font>
    <font>
      <b/>
      <sz val="10"/>
      <name val="Arial"/>
      <family val="2"/>
    </font>
    <font>
      <i/>
      <sz val="10"/>
      <name val="Trebuchet MS"/>
      <family val="2"/>
    </font>
    <font>
      <b/>
      <sz val="10"/>
      <name val="Tahoma"/>
      <family val="2"/>
    </font>
    <font>
      <b/>
      <sz val="12"/>
      <name val="Arial"/>
      <family val="2"/>
    </font>
    <font>
      <b/>
      <sz val="14"/>
      <color indexed="12"/>
      <name val="Arial"/>
      <family val="2"/>
    </font>
    <font>
      <b/>
      <sz val="14"/>
      <color indexed="60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b/>
      <sz val="14"/>
      <color indexed="18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1"/>
      <color indexed="8"/>
      <name val="Calibri"/>
      <family val="2"/>
    </font>
    <font>
      <b/>
      <sz val="18"/>
      <color indexed="8"/>
      <name val="Calibri"/>
      <family val="2"/>
    </font>
    <font>
      <b/>
      <sz val="12"/>
      <color indexed="8"/>
      <name val="Calibri"/>
      <family val="2"/>
    </font>
    <font>
      <b/>
      <sz val="14"/>
      <color indexed="8"/>
      <name val="Calibri"/>
      <family val="2"/>
    </font>
    <font>
      <sz val="10"/>
      <color indexed="8"/>
      <name val="Calibri"/>
      <family val="2"/>
    </font>
    <font>
      <b/>
      <sz val="10"/>
      <color indexed="8"/>
      <name val="Calibri"/>
      <family val="2"/>
    </font>
    <font>
      <sz val="10"/>
      <name val="Calibri"/>
      <family val="2"/>
    </font>
    <font>
      <sz val="8"/>
      <color indexed="8"/>
      <name val="Calibri"/>
      <family val="2"/>
    </font>
    <font>
      <b/>
      <u/>
      <sz val="14"/>
      <name val="Arial"/>
      <family val="2"/>
    </font>
    <font>
      <b/>
      <sz val="8"/>
      <name val="Arial"/>
      <family val="2"/>
    </font>
    <font>
      <b/>
      <sz val="11.5"/>
      <name val="Arial"/>
      <family val="2"/>
    </font>
    <font>
      <b/>
      <sz val="6"/>
      <name val="Arial"/>
      <family val="2"/>
    </font>
    <font>
      <b/>
      <sz val="5"/>
      <name val="Arial"/>
      <family val="2"/>
    </font>
    <font>
      <b/>
      <sz val="7"/>
      <name val="Arial"/>
      <family val="2"/>
    </font>
    <font>
      <sz val="5"/>
      <name val="Arial"/>
      <family val="2"/>
    </font>
    <font>
      <sz val="7"/>
      <name val="Arial"/>
      <family val="2"/>
    </font>
    <font>
      <sz val="7.5"/>
      <name val="Arial"/>
      <family val="2"/>
    </font>
    <font>
      <sz val="12"/>
      <name val="Arial"/>
      <family val="2"/>
    </font>
    <font>
      <b/>
      <sz val="9"/>
      <name val="Arial"/>
      <family val="2"/>
    </font>
    <font>
      <b/>
      <i/>
      <sz val="14"/>
      <name val="Arial"/>
      <family val="2"/>
    </font>
    <font>
      <b/>
      <sz val="13.5"/>
      <name val="Arial"/>
      <family val="2"/>
    </font>
    <font>
      <b/>
      <sz val="16"/>
      <name val="Arial"/>
      <family val="2"/>
    </font>
    <font>
      <sz val="8"/>
      <name val="Arial"/>
      <family val="2"/>
    </font>
    <font>
      <sz val="9"/>
      <name val="Arial"/>
      <family val="2"/>
    </font>
    <font>
      <sz val="14"/>
      <name val="Trebuchet MS"/>
      <family val="2"/>
    </font>
    <font>
      <b/>
      <sz val="14"/>
      <name val="Tahoma"/>
      <family val="2"/>
    </font>
    <font>
      <u/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name val="Trebuchet MS"/>
      <family val="2"/>
    </font>
    <font>
      <b/>
      <u/>
      <sz val="10"/>
      <name val="Arial"/>
      <family val="2"/>
    </font>
    <font>
      <b/>
      <sz val="18"/>
      <color theme="1"/>
      <name val="Calibri"/>
      <family val="2"/>
      <scheme val="minor"/>
    </font>
    <font>
      <b/>
      <sz val="11"/>
      <color theme="0"/>
      <name val="Trebuchet MS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52" fillId="0" borderId="0"/>
    <xf numFmtId="0" fontId="23" fillId="0" borderId="0"/>
    <xf numFmtId="0" fontId="23" fillId="0" borderId="0"/>
  </cellStyleXfs>
  <cellXfs count="641">
    <xf numFmtId="0" fontId="0" fillId="0" borderId="0" xfId="0"/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2" fontId="9" fillId="0" borderId="0" xfId="0" applyNumberFormat="1" applyFont="1" applyAlignment="1">
      <alignment horizontal="left"/>
    </xf>
    <xf numFmtId="2" fontId="8" fillId="0" borderId="0" xfId="0" applyNumberFormat="1" applyFont="1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3" fillId="0" borderId="0" xfId="0" applyFont="1"/>
    <xf numFmtId="0" fontId="13" fillId="0" borderId="0" xfId="0" applyFont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16" fillId="0" borderId="1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3" fillId="0" borderId="0" xfId="0" applyFont="1" applyFill="1"/>
    <xf numFmtId="0" fontId="0" fillId="0" borderId="0" xfId="0" applyFill="1"/>
    <xf numFmtId="0" fontId="0" fillId="3" borderId="0" xfId="0" applyFill="1"/>
    <xf numFmtId="0" fontId="0" fillId="3" borderId="0" xfId="0" applyFill="1" applyAlignment="1">
      <alignment horizontal="center"/>
    </xf>
    <xf numFmtId="0" fontId="0" fillId="3" borderId="0" xfId="0" applyFill="1" applyProtection="1">
      <protection locked="0"/>
    </xf>
    <xf numFmtId="0" fontId="0" fillId="3" borderId="0" xfId="0" applyFill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</xf>
    <xf numFmtId="0" fontId="0" fillId="0" borderId="0" xfId="0" applyProtection="1"/>
    <xf numFmtId="0" fontId="23" fillId="0" borderId="0" xfId="0" applyFont="1" applyProtection="1">
      <protection locked="0"/>
    </xf>
    <xf numFmtId="0" fontId="23" fillId="0" borderId="0" xfId="0" applyFont="1" applyAlignment="1" applyProtection="1">
      <alignment horizontal="center"/>
      <protection locked="0"/>
    </xf>
    <xf numFmtId="0" fontId="18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9" fillId="0" borderId="2" xfId="0" applyFont="1" applyBorder="1" applyAlignment="1" applyProtection="1">
      <alignment horizontal="center"/>
      <protection locked="0"/>
    </xf>
    <xf numFmtId="0" fontId="22" fillId="0" borderId="0" xfId="0" applyFont="1" applyAlignment="1" applyProtection="1">
      <alignment horizontal="center" vertical="center"/>
    </xf>
    <xf numFmtId="0" fontId="52" fillId="0" borderId="0" xfId="1"/>
    <xf numFmtId="0" fontId="52" fillId="0" borderId="0" xfId="1" applyAlignment="1">
      <alignment horizontal="center"/>
    </xf>
    <xf numFmtId="0" fontId="52" fillId="0" borderId="0" xfId="1" applyAlignment="1">
      <alignment vertical="center"/>
    </xf>
    <xf numFmtId="0" fontId="52" fillId="0" borderId="0" xfId="1" applyAlignment="1">
      <alignment horizontal="center" vertical="center"/>
    </xf>
    <xf numFmtId="0" fontId="29" fillId="0" borderId="0" xfId="1" applyFont="1"/>
    <xf numFmtId="0" fontId="29" fillId="0" borderId="0" xfId="1" applyFont="1" applyAlignment="1">
      <alignment horizontal="center"/>
    </xf>
    <xf numFmtId="0" fontId="30" fillId="0" borderId="0" xfId="1" applyFont="1"/>
    <xf numFmtId="0" fontId="30" fillId="0" borderId="0" xfId="1" applyFont="1" applyAlignment="1">
      <alignment horizontal="center"/>
    </xf>
    <xf numFmtId="0" fontId="30" fillId="0" borderId="0" xfId="1" applyFont="1" applyBorder="1" applyAlignment="1">
      <alignment vertical="center"/>
    </xf>
    <xf numFmtId="0" fontId="30" fillId="0" borderId="0" xfId="1" applyFont="1" applyBorder="1" applyAlignment="1">
      <alignment horizontal="center" vertical="center"/>
    </xf>
    <xf numFmtId="0" fontId="29" fillId="0" borderId="0" xfId="1" applyFont="1" applyBorder="1" applyAlignment="1">
      <alignment horizontal="left" vertical="center"/>
    </xf>
    <xf numFmtId="0" fontId="29" fillId="0" borderId="0" xfId="1" applyFont="1" applyBorder="1"/>
    <xf numFmtId="0" fontId="32" fillId="0" borderId="0" xfId="1" applyFont="1"/>
    <xf numFmtId="0" fontId="52" fillId="0" borderId="0" xfId="1"/>
    <xf numFmtId="0" fontId="25" fillId="0" borderId="0" xfId="1" applyFont="1"/>
    <xf numFmtId="0" fontId="53" fillId="0" borderId="0" xfId="1" applyFont="1"/>
    <xf numFmtId="0" fontId="23" fillId="0" borderId="0" xfId="2"/>
    <xf numFmtId="0" fontId="13" fillId="0" borderId="4" xfId="2" applyFont="1" applyBorder="1" applyAlignment="1">
      <alignment horizontal="center" vertical="center"/>
    </xf>
    <xf numFmtId="0" fontId="13" fillId="0" borderId="2" xfId="2" applyFont="1" applyBorder="1" applyAlignment="1"/>
    <xf numFmtId="0" fontId="13" fillId="0" borderId="2" xfId="2" applyFont="1" applyBorder="1"/>
    <xf numFmtId="0" fontId="13" fillId="0" borderId="2" xfId="2" applyFont="1" applyFill="1" applyBorder="1"/>
    <xf numFmtId="0" fontId="23" fillId="0" borderId="6" xfId="2" applyBorder="1"/>
    <xf numFmtId="0" fontId="23" fillId="0" borderId="7" xfId="2" applyBorder="1"/>
    <xf numFmtId="0" fontId="23" fillId="0" borderId="5" xfId="2" applyBorder="1"/>
    <xf numFmtId="0" fontId="23" fillId="0" borderId="8" xfId="2" applyBorder="1"/>
    <xf numFmtId="0" fontId="23" fillId="0" borderId="9" xfId="2" applyBorder="1"/>
    <xf numFmtId="0" fontId="23" fillId="0" borderId="10" xfId="2" applyBorder="1"/>
    <xf numFmtId="0" fontId="34" fillId="0" borderId="11" xfId="2" applyFont="1" applyBorder="1" applyAlignment="1">
      <alignment horizontal="center"/>
    </xf>
    <xf numFmtId="0" fontId="13" fillId="0" borderId="12" xfId="2" applyFont="1" applyBorder="1" applyAlignment="1">
      <alignment horizontal="center"/>
    </xf>
    <xf numFmtId="0" fontId="13" fillId="0" borderId="13" xfId="2" applyFont="1" applyBorder="1" applyAlignment="1">
      <alignment horizontal="center"/>
    </xf>
    <xf numFmtId="0" fontId="23" fillId="0" borderId="14" xfId="2" applyBorder="1" applyAlignment="1">
      <alignment horizontal="center" vertical="center"/>
    </xf>
    <xf numFmtId="0" fontId="13" fillId="0" borderId="15" xfId="2" applyFont="1" applyBorder="1" applyAlignment="1">
      <alignment horizontal="center"/>
    </xf>
    <xf numFmtId="0" fontId="23" fillId="0" borderId="2" xfId="2" applyBorder="1" applyAlignment="1">
      <alignment horizontal="center"/>
    </xf>
    <xf numFmtId="0" fontId="48" fillId="0" borderId="2" xfId="2" applyFont="1" applyBorder="1" applyAlignment="1">
      <alignment horizontal="center"/>
    </xf>
    <xf numFmtId="0" fontId="23" fillId="0" borderId="16" xfId="2" applyBorder="1"/>
    <xf numFmtId="0" fontId="34" fillId="0" borderId="17" xfId="2" applyFont="1" applyBorder="1" applyAlignment="1">
      <alignment horizontal="center"/>
    </xf>
    <xf numFmtId="0" fontId="34" fillId="0" borderId="18" xfId="2" applyFont="1" applyBorder="1" applyAlignment="1">
      <alignment horizontal="center"/>
    </xf>
    <xf numFmtId="0" fontId="34" fillId="0" borderId="19" xfId="2" applyFont="1" applyBorder="1" applyAlignment="1">
      <alignment horizontal="center"/>
    </xf>
    <xf numFmtId="0" fontId="23" fillId="0" borderId="20" xfId="2" applyBorder="1"/>
    <xf numFmtId="0" fontId="13" fillId="0" borderId="12" xfId="2" applyFont="1" applyBorder="1" applyAlignment="1">
      <alignment horizontal="left"/>
    </xf>
    <xf numFmtId="0" fontId="23" fillId="0" borderId="21" xfId="2" applyBorder="1"/>
    <xf numFmtId="0" fontId="23" fillId="0" borderId="22" xfId="2" applyBorder="1"/>
    <xf numFmtId="0" fontId="23" fillId="0" borderId="23" xfId="2" applyBorder="1"/>
    <xf numFmtId="0" fontId="13" fillId="0" borderId="13" xfId="2" applyFont="1" applyBorder="1" applyAlignment="1">
      <alignment horizontal="left"/>
    </xf>
    <xf numFmtId="0" fontId="23" fillId="0" borderId="24" xfId="2" applyBorder="1"/>
    <xf numFmtId="0" fontId="9" fillId="0" borderId="0" xfId="0" applyFont="1" applyAlignment="1" applyProtection="1">
      <alignment horizontal="center"/>
    </xf>
    <xf numFmtId="0" fontId="9" fillId="0" borderId="0" xfId="0" applyFont="1" applyAlignment="1" applyProtection="1">
      <alignment horizontal="left"/>
    </xf>
    <xf numFmtId="0" fontId="12" fillId="0" borderId="0" xfId="0" applyFont="1" applyAlignment="1" applyProtection="1">
      <alignment horizontal="left"/>
    </xf>
    <xf numFmtId="0" fontId="14" fillId="0" borderId="0" xfId="0" applyFont="1" applyAlignment="1" applyProtection="1">
      <alignment horizontal="center"/>
    </xf>
    <xf numFmtId="0" fontId="14" fillId="0" borderId="0" xfId="0" applyFont="1" applyAlignment="1" applyProtection="1">
      <alignment horizontal="left"/>
    </xf>
    <xf numFmtId="0" fontId="8" fillId="0" borderId="0" xfId="0" applyFont="1" applyAlignment="1" applyProtection="1">
      <alignment horizontal="left"/>
    </xf>
    <xf numFmtId="0" fontId="9" fillId="0" borderId="2" xfId="0" applyFont="1" applyBorder="1" applyAlignment="1" applyProtection="1">
      <alignment horizontal="center"/>
    </xf>
    <xf numFmtId="0" fontId="15" fillId="0" borderId="2" xfId="0" applyFont="1" applyBorder="1" applyAlignment="1" applyProtection="1">
      <alignment horizontal="left"/>
    </xf>
    <xf numFmtId="0" fontId="9" fillId="0" borderId="2" xfId="0" applyFont="1" applyBorder="1" applyAlignment="1" applyProtection="1">
      <alignment horizontal="left"/>
    </xf>
    <xf numFmtId="0" fontId="9" fillId="0" borderId="7" xfId="0" applyFont="1" applyBorder="1" applyAlignment="1" applyProtection="1">
      <alignment horizontal="center"/>
    </xf>
    <xf numFmtId="0" fontId="9" fillId="0" borderId="7" xfId="0" applyFont="1" applyBorder="1" applyAlignment="1" applyProtection="1">
      <alignment horizontal="left"/>
    </xf>
    <xf numFmtId="0" fontId="9" fillId="0" borderId="0" xfId="0" applyFont="1" applyBorder="1" applyAlignment="1" applyProtection="1">
      <alignment horizontal="left"/>
    </xf>
    <xf numFmtId="0" fontId="9" fillId="0" borderId="9" xfId="0" applyFont="1" applyBorder="1" applyAlignment="1" applyProtection="1">
      <alignment horizontal="center"/>
    </xf>
    <xf numFmtId="0" fontId="9" fillId="0" borderId="9" xfId="0" applyFont="1" applyBorder="1" applyAlignment="1" applyProtection="1">
      <alignment horizontal="left"/>
    </xf>
    <xf numFmtId="0" fontId="8" fillId="0" borderId="0" xfId="0" applyFont="1" applyBorder="1" applyAlignment="1" applyProtection="1">
      <alignment horizontal="center"/>
    </xf>
    <xf numFmtId="0" fontId="8" fillId="0" borderId="0" xfId="0" applyFont="1" applyBorder="1" applyAlignment="1" applyProtection="1">
      <alignment horizontal="left"/>
    </xf>
    <xf numFmtId="0" fontId="9" fillId="0" borderId="0" xfId="0" applyFont="1" applyBorder="1" applyAlignment="1" applyProtection="1">
      <alignment horizontal="center"/>
    </xf>
    <xf numFmtId="0" fontId="15" fillId="0" borderId="0" xfId="0" applyFont="1" applyBorder="1" applyAlignment="1" applyProtection="1">
      <alignment horizontal="left"/>
    </xf>
    <xf numFmtId="2" fontId="10" fillId="0" borderId="0" xfId="0" applyNumberFormat="1" applyFont="1" applyAlignment="1" applyProtection="1">
      <alignment horizontal="center"/>
    </xf>
    <xf numFmtId="2" fontId="9" fillId="0" borderId="0" xfId="0" applyNumberFormat="1" applyFont="1" applyAlignment="1" applyProtection="1">
      <alignment horizontal="left"/>
    </xf>
    <xf numFmtId="2" fontId="9" fillId="0" borderId="0" xfId="0" applyNumberFormat="1" applyFont="1" applyAlignment="1" applyProtection="1">
      <alignment horizontal="center"/>
    </xf>
    <xf numFmtId="2" fontId="12" fillId="0" borderId="0" xfId="0" applyNumberFormat="1" applyFont="1" applyAlignment="1" applyProtection="1">
      <alignment horizontal="center"/>
    </xf>
    <xf numFmtId="2" fontId="14" fillId="0" borderId="0" xfId="0" applyNumberFormat="1" applyFont="1" applyAlignment="1" applyProtection="1">
      <alignment horizontal="center"/>
    </xf>
    <xf numFmtId="2" fontId="9" fillId="0" borderId="0" xfId="0" applyNumberFormat="1" applyFont="1" applyBorder="1" applyAlignment="1" applyProtection="1">
      <alignment horizontal="center"/>
    </xf>
    <xf numFmtId="164" fontId="9" fillId="0" borderId="0" xfId="0" applyNumberFormat="1" applyFont="1" applyBorder="1" applyAlignment="1" applyProtection="1">
      <alignment horizontal="center"/>
    </xf>
    <xf numFmtId="2" fontId="9" fillId="0" borderId="0" xfId="0" applyNumberFormat="1" applyFont="1" applyBorder="1" applyAlignment="1" applyProtection="1">
      <alignment horizontal="left"/>
    </xf>
    <xf numFmtId="164" fontId="9" fillId="0" borderId="0" xfId="0" applyNumberFormat="1" applyFont="1" applyBorder="1" applyAlignment="1" applyProtection="1">
      <alignment horizontal="left"/>
    </xf>
    <xf numFmtId="0" fontId="0" fillId="0" borderId="0" xfId="0" applyBorder="1" applyProtection="1"/>
    <xf numFmtId="2" fontId="0" fillId="0" borderId="0" xfId="0" applyNumberForma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2" fontId="0" fillId="0" borderId="0" xfId="0" applyNumberFormat="1" applyBorder="1" applyProtection="1"/>
    <xf numFmtId="2" fontId="0" fillId="0" borderId="0" xfId="0" applyNumberFormat="1" applyAlignment="1" applyProtection="1">
      <alignment horizontal="center"/>
    </xf>
    <xf numFmtId="2" fontId="0" fillId="0" borderId="0" xfId="0" applyNumberFormat="1" applyProtection="1"/>
    <xf numFmtId="0" fontId="9" fillId="0" borderId="7" xfId="0" applyFont="1" applyBorder="1" applyAlignment="1" applyProtection="1">
      <alignment horizontal="center"/>
      <protection locked="0"/>
    </xf>
    <xf numFmtId="0" fontId="9" fillId="0" borderId="9" xfId="0" applyFont="1" applyBorder="1" applyAlignment="1" applyProtection="1">
      <alignment horizontal="center"/>
      <protection locked="0"/>
    </xf>
    <xf numFmtId="0" fontId="14" fillId="0" borderId="0" xfId="0" applyFont="1" applyBorder="1" applyAlignment="1" applyProtection="1">
      <alignment horizontal="center"/>
    </xf>
    <xf numFmtId="0" fontId="8" fillId="0" borderId="8" xfId="0" applyFont="1" applyBorder="1" applyAlignment="1" applyProtection="1">
      <alignment horizontal="center"/>
    </xf>
    <xf numFmtId="0" fontId="8" fillId="0" borderId="9" xfId="0" applyFont="1" applyBorder="1" applyAlignment="1" applyProtection="1">
      <alignment horizontal="center"/>
    </xf>
    <xf numFmtId="0" fontId="8" fillId="0" borderId="9" xfId="0" applyFont="1" applyBorder="1" applyAlignment="1" applyProtection="1">
      <alignment horizontal="left"/>
    </xf>
    <xf numFmtId="0" fontId="8" fillId="0" borderId="10" xfId="0" applyFont="1" applyBorder="1" applyAlignment="1" applyProtection="1">
      <alignment horizontal="center"/>
    </xf>
    <xf numFmtId="0" fontId="8" fillId="0" borderId="25" xfId="0" applyFont="1" applyBorder="1" applyAlignment="1" applyProtection="1">
      <alignment horizontal="center"/>
    </xf>
    <xf numFmtId="0" fontId="14" fillId="0" borderId="26" xfId="0" applyFont="1" applyBorder="1" applyAlignment="1" applyProtection="1">
      <alignment horizontal="center"/>
    </xf>
    <xf numFmtId="0" fontId="14" fillId="0" borderId="0" xfId="0" applyFont="1" applyBorder="1" applyAlignment="1" applyProtection="1">
      <alignment horizontal="left"/>
    </xf>
    <xf numFmtId="2" fontId="14" fillId="0" borderId="0" xfId="0" applyNumberFormat="1" applyFont="1" applyBorder="1" applyAlignment="1" applyProtection="1">
      <alignment horizontal="center"/>
    </xf>
    <xf numFmtId="0" fontId="11" fillId="0" borderId="0" xfId="0" applyFont="1" applyAlignment="1" applyProtection="1">
      <alignment horizontal="right"/>
    </xf>
    <xf numFmtId="0" fontId="10" fillId="0" borderId="0" xfId="0" applyFont="1" applyAlignment="1" applyProtection="1">
      <alignment horizontal="left"/>
    </xf>
    <xf numFmtId="0" fontId="12" fillId="0" borderId="9" xfId="0" applyFont="1" applyBorder="1" applyAlignment="1" applyProtection="1">
      <alignment horizontal="center"/>
    </xf>
    <xf numFmtId="0" fontId="12" fillId="0" borderId="9" xfId="0" applyFont="1" applyBorder="1" applyAlignment="1" applyProtection="1">
      <alignment horizontal="left"/>
    </xf>
    <xf numFmtId="0" fontId="49" fillId="0" borderId="9" xfId="0" applyFont="1" applyBorder="1" applyAlignment="1" applyProtection="1">
      <alignment horizontal="left"/>
    </xf>
    <xf numFmtId="2" fontId="49" fillId="0" borderId="10" xfId="0" applyNumberFormat="1" applyFont="1" applyBorder="1" applyAlignment="1" applyProtection="1">
      <alignment horizontal="center"/>
    </xf>
    <xf numFmtId="164" fontId="49" fillId="0" borderId="10" xfId="0" applyNumberFormat="1" applyFont="1" applyBorder="1" applyAlignment="1" applyProtection="1">
      <alignment horizontal="center"/>
    </xf>
    <xf numFmtId="0" fontId="49" fillId="0" borderId="0" xfId="0" applyFont="1" applyAlignment="1" applyProtection="1">
      <alignment horizontal="left"/>
    </xf>
    <xf numFmtId="0" fontId="14" fillId="0" borderId="25" xfId="0" applyFont="1" applyBorder="1" applyAlignment="1" applyProtection="1">
      <alignment horizontal="center"/>
    </xf>
    <xf numFmtId="2" fontId="14" fillId="0" borderId="26" xfId="0" applyNumberFormat="1" applyFont="1" applyBorder="1" applyAlignment="1" applyProtection="1">
      <alignment horizontal="center"/>
    </xf>
    <xf numFmtId="0" fontId="49" fillId="0" borderId="2" xfId="0" applyFont="1" applyBorder="1" applyAlignment="1" applyProtection="1">
      <alignment horizontal="center"/>
    </xf>
    <xf numFmtId="0" fontId="50" fillId="0" borderId="2" xfId="0" applyFont="1" applyBorder="1" applyAlignment="1" applyProtection="1">
      <alignment horizontal="left"/>
    </xf>
    <xf numFmtId="0" fontId="49" fillId="0" borderId="2" xfId="0" applyFont="1" applyBorder="1" applyAlignment="1" applyProtection="1">
      <alignment horizontal="left"/>
    </xf>
    <xf numFmtId="2" fontId="49" fillId="0" borderId="2" xfId="0" applyNumberFormat="1" applyFont="1" applyBorder="1" applyAlignment="1" applyProtection="1">
      <alignment horizontal="center"/>
    </xf>
    <xf numFmtId="0" fontId="49" fillId="0" borderId="5" xfId="0" applyFont="1" applyBorder="1" applyAlignment="1" applyProtection="1">
      <alignment horizontal="center"/>
    </xf>
    <xf numFmtId="0" fontId="49" fillId="0" borderId="0" xfId="0" applyFont="1" applyBorder="1" applyAlignment="1" applyProtection="1">
      <alignment horizontal="center"/>
    </xf>
    <xf numFmtId="2" fontId="49" fillId="0" borderId="0" xfId="0" applyNumberFormat="1" applyFont="1" applyAlignment="1" applyProtection="1">
      <alignment horizontal="center"/>
    </xf>
    <xf numFmtId="2" fontId="49" fillId="0" borderId="0" xfId="0" applyNumberFormat="1" applyFont="1" applyAlignment="1" applyProtection="1">
      <alignment horizontal="left"/>
    </xf>
    <xf numFmtId="0" fontId="20" fillId="0" borderId="0" xfId="0" applyFont="1"/>
    <xf numFmtId="49" fontId="9" fillId="0" borderId="2" xfId="0" applyNumberFormat="1" applyFont="1" applyBorder="1" applyAlignment="1" applyProtection="1">
      <alignment horizontal="center"/>
      <protection locked="0"/>
    </xf>
    <xf numFmtId="49" fontId="9" fillId="0" borderId="0" xfId="0" applyNumberFormat="1" applyFont="1" applyAlignment="1" applyProtection="1">
      <alignment horizontal="center"/>
    </xf>
    <xf numFmtId="49" fontId="9" fillId="0" borderId="9" xfId="0" applyNumberFormat="1" applyFont="1" applyBorder="1" applyAlignment="1" applyProtection="1">
      <alignment horizontal="center"/>
    </xf>
    <xf numFmtId="49" fontId="14" fillId="0" borderId="0" xfId="0" applyNumberFormat="1" applyFont="1" applyBorder="1" applyAlignment="1" applyProtection="1">
      <alignment horizontal="center"/>
    </xf>
    <xf numFmtId="49" fontId="9" fillId="0" borderId="0" xfId="0" applyNumberFormat="1" applyFont="1" applyAlignment="1" applyProtection="1">
      <alignment horizontal="left"/>
    </xf>
    <xf numFmtId="49" fontId="8" fillId="0" borderId="9" xfId="0" applyNumberFormat="1" applyFont="1" applyBorder="1" applyAlignment="1" applyProtection="1">
      <alignment horizontal="center"/>
    </xf>
    <xf numFmtId="49" fontId="9" fillId="0" borderId="7" xfId="0" applyNumberFormat="1" applyFont="1" applyBorder="1" applyAlignment="1" applyProtection="1">
      <alignment horizontal="center"/>
      <protection locked="0"/>
    </xf>
    <xf numFmtId="49" fontId="8" fillId="0" borderId="0" xfId="0" applyNumberFormat="1" applyFont="1" applyBorder="1" applyAlignment="1" applyProtection="1">
      <alignment horizontal="center"/>
    </xf>
    <xf numFmtId="49" fontId="9" fillId="0" borderId="0" xfId="0" applyNumberFormat="1" applyFont="1" applyBorder="1" applyAlignment="1" applyProtection="1">
      <alignment horizontal="center"/>
    </xf>
    <xf numFmtId="49" fontId="9" fillId="0" borderId="9" xfId="0" applyNumberFormat="1" applyFont="1" applyBorder="1" applyAlignment="1" applyProtection="1">
      <alignment horizontal="center"/>
      <protection locked="0"/>
    </xf>
    <xf numFmtId="49" fontId="0" fillId="0" borderId="0" xfId="0" applyNumberFormat="1" applyProtection="1">
      <protection locked="0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51" fillId="0" borderId="0" xfId="0" applyFont="1"/>
    <xf numFmtId="0" fontId="0" fillId="4" borderId="0" xfId="0" applyFill="1" applyBorder="1"/>
    <xf numFmtId="0" fontId="0" fillId="4" borderId="0" xfId="0" applyFill="1" applyBorder="1" applyAlignment="1">
      <alignment horizontal="center"/>
    </xf>
    <xf numFmtId="0" fontId="0" fillId="4" borderId="36" xfId="0" applyFill="1" applyBorder="1" applyAlignment="1">
      <alignment horizontal="center"/>
    </xf>
    <xf numFmtId="0" fontId="0" fillId="4" borderId="39" xfId="0" applyFill="1" applyBorder="1" applyAlignment="1">
      <alignment horizontal="center"/>
    </xf>
    <xf numFmtId="0" fontId="0" fillId="5" borderId="39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5" borderId="36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4" borderId="36" xfId="0" applyFill="1" applyBorder="1" applyAlignment="1">
      <alignment horizontal="center"/>
    </xf>
    <xf numFmtId="0" fontId="13" fillId="4" borderId="33" xfId="0" applyFont="1" applyFill="1" applyBorder="1" applyAlignment="1">
      <alignment horizontal="center"/>
    </xf>
    <xf numFmtId="0" fontId="13" fillId="4" borderId="31" xfId="0" applyFont="1" applyFill="1" applyBorder="1" applyAlignment="1">
      <alignment horizontal="center"/>
    </xf>
    <xf numFmtId="0" fontId="13" fillId="4" borderId="32" xfId="0" applyFont="1" applyFill="1" applyBorder="1" applyAlignment="1">
      <alignment horizontal="center"/>
    </xf>
    <xf numFmtId="0" fontId="13" fillId="5" borderId="31" xfId="0" applyFont="1" applyFill="1" applyBorder="1" applyAlignment="1">
      <alignment horizontal="center"/>
    </xf>
    <xf numFmtId="0" fontId="13" fillId="5" borderId="32" xfId="0" applyFont="1" applyFill="1" applyBorder="1" applyAlignment="1">
      <alignment horizontal="center"/>
    </xf>
    <xf numFmtId="0" fontId="13" fillId="5" borderId="33" xfId="0" applyFont="1" applyFill="1" applyBorder="1" applyAlignment="1">
      <alignment horizontal="center"/>
    </xf>
    <xf numFmtId="0" fontId="13" fillId="4" borderId="34" xfId="0" applyFont="1" applyFill="1" applyBorder="1" applyAlignment="1">
      <alignment horizontal="center"/>
    </xf>
    <xf numFmtId="0" fontId="13" fillId="4" borderId="35" xfId="0" applyFont="1" applyFill="1" applyBorder="1" applyAlignment="1">
      <alignment horizontal="center"/>
    </xf>
    <xf numFmtId="0" fontId="13" fillId="4" borderId="16" xfId="0" applyFont="1" applyFill="1" applyBorder="1" applyAlignment="1">
      <alignment horizontal="center"/>
    </xf>
    <xf numFmtId="0" fontId="13" fillId="5" borderId="34" xfId="0" applyFont="1" applyFill="1" applyBorder="1" applyAlignment="1">
      <alignment horizontal="center"/>
    </xf>
    <xf numFmtId="0" fontId="13" fillId="5" borderId="35" xfId="0" applyFont="1" applyFill="1" applyBorder="1" applyAlignment="1">
      <alignment horizontal="center"/>
    </xf>
    <xf numFmtId="0" fontId="13" fillId="5" borderId="16" xfId="0" applyFont="1" applyFill="1" applyBorder="1" applyAlignment="1">
      <alignment horizontal="center"/>
    </xf>
    <xf numFmtId="0" fontId="56" fillId="0" borderId="0" xfId="0" applyFont="1"/>
    <xf numFmtId="0" fontId="0" fillId="4" borderId="39" xfId="0" applyFill="1" applyBorder="1" applyAlignment="1">
      <alignment horizontal="center"/>
    </xf>
    <xf numFmtId="0" fontId="25" fillId="0" borderId="6" xfId="1" applyFont="1" applyBorder="1" applyAlignment="1">
      <alignment vertical="center"/>
    </xf>
    <xf numFmtId="0" fontId="6" fillId="0" borderId="0" xfId="1" applyFont="1"/>
    <xf numFmtId="0" fontId="13" fillId="4" borderId="31" xfId="0" applyFont="1" applyFill="1" applyBorder="1" applyAlignment="1" applyProtection="1">
      <alignment horizontal="center"/>
    </xf>
    <xf numFmtId="0" fontId="13" fillId="4" borderId="32" xfId="0" applyFont="1" applyFill="1" applyBorder="1" applyAlignment="1" applyProtection="1">
      <alignment horizontal="center"/>
    </xf>
    <xf numFmtId="0" fontId="13" fillId="4" borderId="33" xfId="0" applyFont="1" applyFill="1" applyBorder="1" applyAlignment="1" applyProtection="1">
      <alignment horizontal="center"/>
    </xf>
    <xf numFmtId="0" fontId="0" fillId="4" borderId="39" xfId="0" applyFill="1" applyBorder="1" applyAlignment="1" applyProtection="1">
      <alignment horizontal="center"/>
    </xf>
    <xf numFmtId="0" fontId="0" fillId="4" borderId="0" xfId="0" applyFill="1" applyBorder="1" applyAlignment="1" applyProtection="1">
      <alignment horizontal="center"/>
    </xf>
    <xf numFmtId="0" fontId="0" fillId="4" borderId="36" xfId="0" applyFill="1" applyBorder="1" applyAlignment="1" applyProtection="1">
      <alignment horizontal="center"/>
    </xf>
    <xf numFmtId="0" fontId="13" fillId="5" borderId="31" xfId="0" applyFont="1" applyFill="1" applyBorder="1" applyAlignment="1" applyProtection="1">
      <alignment horizontal="center"/>
    </xf>
    <xf numFmtId="0" fontId="13" fillId="5" borderId="32" xfId="0" applyFont="1" applyFill="1" applyBorder="1" applyAlignment="1" applyProtection="1">
      <alignment horizontal="center"/>
    </xf>
    <xf numFmtId="0" fontId="13" fillId="5" borderId="33" xfId="0" applyFont="1" applyFill="1" applyBorder="1" applyAlignment="1" applyProtection="1">
      <alignment horizontal="center"/>
    </xf>
    <xf numFmtId="2" fontId="9" fillId="0" borderId="9" xfId="0" applyNumberFormat="1" applyFont="1" applyBorder="1" applyAlignment="1" applyProtection="1">
      <alignment horizontal="right"/>
    </xf>
    <xf numFmtId="0" fontId="12" fillId="0" borderId="0" xfId="0" applyFont="1" applyAlignment="1" applyProtection="1">
      <alignment horizontal="left"/>
    </xf>
    <xf numFmtId="0" fontId="9" fillId="0" borderId="0" xfId="0" applyFont="1" applyAlignment="1" applyProtection="1">
      <alignment horizontal="left"/>
      <protection locked="0"/>
    </xf>
    <xf numFmtId="0" fontId="29" fillId="0" borderId="0" xfId="0" applyFont="1"/>
    <xf numFmtId="0" fontId="12" fillId="0" borderId="9" xfId="0" applyFont="1" applyBorder="1" applyAlignment="1" applyProtection="1">
      <alignment horizontal="right"/>
    </xf>
    <xf numFmtId="0" fontId="0" fillId="4" borderId="39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5" borderId="39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4" borderId="36" xfId="0" applyFill="1" applyBorder="1" applyAlignment="1">
      <alignment horizontal="center"/>
    </xf>
    <xf numFmtId="0" fontId="0" fillId="5" borderId="36" xfId="0" applyFill="1" applyBorder="1" applyAlignment="1">
      <alignment horizontal="center"/>
    </xf>
    <xf numFmtId="0" fontId="0" fillId="4" borderId="39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4" borderId="36" xfId="0" applyFill="1" applyBorder="1" applyAlignment="1">
      <alignment horizontal="center"/>
    </xf>
    <xf numFmtId="0" fontId="0" fillId="5" borderId="39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5" borderId="36" xfId="0" applyFill="1" applyBorder="1" applyAlignment="1">
      <alignment horizontal="center"/>
    </xf>
    <xf numFmtId="0" fontId="13" fillId="5" borderId="32" xfId="0" applyFont="1" applyFill="1" applyBorder="1"/>
    <xf numFmtId="0" fontId="0" fillId="5" borderId="0" xfId="0" applyFill="1" applyBorder="1"/>
    <xf numFmtId="0" fontId="58" fillId="0" borderId="8" xfId="0" applyFont="1" applyBorder="1" applyAlignment="1" applyProtection="1">
      <alignment horizontal="right"/>
    </xf>
    <xf numFmtId="0" fontId="0" fillId="5" borderId="39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5" borderId="36" xfId="0" applyFill="1" applyBorder="1" applyAlignment="1">
      <alignment horizontal="center"/>
    </xf>
    <xf numFmtId="0" fontId="0" fillId="5" borderId="39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5" borderId="36" xfId="0" applyFill="1" applyBorder="1" applyAlignment="1">
      <alignment horizontal="center"/>
    </xf>
    <xf numFmtId="0" fontId="0" fillId="4" borderId="39" xfId="0" applyFill="1" applyBorder="1" applyAlignment="1" applyProtection="1">
      <alignment horizontal="center"/>
    </xf>
    <xf numFmtId="0" fontId="0" fillId="4" borderId="0" xfId="0" applyFill="1" applyBorder="1" applyAlignment="1" applyProtection="1">
      <alignment horizontal="center"/>
    </xf>
    <xf numFmtId="0" fontId="0" fillId="5" borderId="39" xfId="0" applyFill="1" applyBorder="1" applyAlignment="1" applyProtection="1">
      <alignment horizontal="center"/>
    </xf>
    <xf numFmtId="0" fontId="0" fillId="5" borderId="0" xfId="0" applyFill="1" applyBorder="1" applyAlignment="1" applyProtection="1">
      <alignment horizontal="center"/>
    </xf>
    <xf numFmtId="0" fontId="0" fillId="5" borderId="36" xfId="0" applyFill="1" applyBorder="1" applyAlignment="1" applyProtection="1">
      <alignment horizontal="center"/>
    </xf>
    <xf numFmtId="0" fontId="0" fillId="4" borderId="36" xfId="0" applyFill="1" applyBorder="1" applyAlignment="1" applyProtection="1">
      <alignment horizontal="center"/>
    </xf>
    <xf numFmtId="0" fontId="13" fillId="0" borderId="4" xfId="2" applyFont="1" applyBorder="1" applyAlignment="1">
      <alignment horizontal="center" vertical="center"/>
    </xf>
    <xf numFmtId="0" fontId="13" fillId="0" borderId="2" xfId="2" applyFont="1" applyBorder="1" applyAlignment="1"/>
    <xf numFmtId="0" fontId="34" fillId="0" borderId="11" xfId="2" applyFont="1" applyBorder="1" applyAlignment="1">
      <alignment horizontal="center"/>
    </xf>
    <xf numFmtId="0" fontId="13" fillId="0" borderId="12" xfId="2" applyFont="1" applyBorder="1" applyAlignment="1">
      <alignment horizontal="center"/>
    </xf>
    <xf numFmtId="0" fontId="13" fillId="0" borderId="13" xfId="2" applyFont="1" applyBorder="1" applyAlignment="1">
      <alignment horizontal="center"/>
    </xf>
    <xf numFmtId="0" fontId="23" fillId="0" borderId="2" xfId="2" applyBorder="1" applyAlignment="1">
      <alignment horizontal="center"/>
    </xf>
    <xf numFmtId="0" fontId="3" fillId="0" borderId="0" xfId="1" applyFont="1"/>
    <xf numFmtId="0" fontId="8" fillId="0" borderId="9" xfId="0" applyFont="1" applyBorder="1" applyAlignment="1" applyProtection="1">
      <alignment horizontal="center"/>
    </xf>
    <xf numFmtId="0" fontId="52" fillId="4" borderId="17" xfId="1" applyFill="1" applyBorder="1" applyAlignment="1">
      <alignment horizontal="center"/>
    </xf>
    <xf numFmtId="0" fontId="52" fillId="4" borderId="27" xfId="1" applyFill="1" applyBorder="1" applyAlignment="1">
      <alignment horizontal="center"/>
    </xf>
    <xf numFmtId="0" fontId="52" fillId="4" borderId="19" xfId="1" applyFill="1" applyBorder="1" applyAlignment="1">
      <alignment horizontal="center"/>
    </xf>
    <xf numFmtId="0" fontId="52" fillId="4" borderId="12" xfId="1" applyFill="1" applyBorder="1"/>
    <xf numFmtId="0" fontId="52" fillId="4" borderId="2" xfId="1" applyFill="1" applyBorder="1" applyAlignment="1">
      <alignment horizontal="center"/>
    </xf>
    <xf numFmtId="0" fontId="52" fillId="4" borderId="2" xfId="1" applyFill="1" applyBorder="1"/>
    <xf numFmtId="0" fontId="52" fillId="4" borderId="28" xfId="1" applyFill="1" applyBorder="1"/>
    <xf numFmtId="0" fontId="52" fillId="4" borderId="17" xfId="1" applyFill="1" applyBorder="1"/>
    <xf numFmtId="0" fontId="52" fillId="4" borderId="27" xfId="1" applyFill="1" applyBorder="1"/>
    <xf numFmtId="0" fontId="52" fillId="4" borderId="19" xfId="1" applyFill="1" applyBorder="1"/>
    <xf numFmtId="0" fontId="52" fillId="4" borderId="37" xfId="1" applyFill="1" applyBorder="1"/>
    <xf numFmtId="0" fontId="52" fillId="4" borderId="3" xfId="1" applyFill="1" applyBorder="1" applyAlignment="1">
      <alignment horizontal="center"/>
    </xf>
    <xf numFmtId="0" fontId="52" fillId="4" borderId="3" xfId="1" applyFill="1" applyBorder="1"/>
    <xf numFmtId="0" fontId="52" fillId="4" borderId="38" xfId="1" applyFill="1" applyBorder="1"/>
    <xf numFmtId="0" fontId="52" fillId="4" borderId="13" xfId="1" applyFill="1" applyBorder="1"/>
    <xf numFmtId="0" fontId="52" fillId="4" borderId="29" xfId="1" applyFill="1" applyBorder="1" applyAlignment="1">
      <alignment horizontal="center"/>
    </xf>
    <xf numFmtId="0" fontId="52" fillId="4" borderId="29" xfId="1" applyFill="1" applyBorder="1"/>
    <xf numFmtId="0" fontId="52" fillId="4" borderId="30" xfId="1" applyFill="1" applyBorder="1"/>
    <xf numFmtId="0" fontId="52" fillId="5" borderId="17" xfId="1" applyFill="1" applyBorder="1" applyAlignment="1">
      <alignment horizontal="center"/>
    </xf>
    <xf numFmtId="0" fontId="52" fillId="5" borderId="27" xfId="1" applyFill="1" applyBorder="1" applyAlignment="1">
      <alignment horizontal="center"/>
    </xf>
    <xf numFmtId="0" fontId="52" fillId="5" borderId="19" xfId="1" applyFill="1" applyBorder="1" applyAlignment="1">
      <alignment horizontal="center"/>
    </xf>
    <xf numFmtId="0" fontId="52" fillId="5" borderId="12" xfId="1" applyFill="1" applyBorder="1"/>
    <xf numFmtId="0" fontId="52" fillId="5" borderId="2" xfId="1" applyFill="1" applyBorder="1" applyAlignment="1">
      <alignment horizontal="center"/>
    </xf>
    <xf numFmtId="0" fontId="52" fillId="5" borderId="2" xfId="1" applyFill="1" applyBorder="1"/>
    <xf numFmtId="0" fontId="52" fillId="5" borderId="28" xfId="1" applyFill="1" applyBorder="1"/>
    <xf numFmtId="0" fontId="52" fillId="5" borderId="37" xfId="1" applyFill="1" applyBorder="1"/>
    <xf numFmtId="0" fontId="52" fillId="5" borderId="3" xfId="1" applyFill="1" applyBorder="1"/>
    <xf numFmtId="0" fontId="52" fillId="5" borderId="38" xfId="1" applyFill="1" applyBorder="1"/>
    <xf numFmtId="0" fontId="52" fillId="5" borderId="17" xfId="1" applyFill="1" applyBorder="1"/>
    <xf numFmtId="0" fontId="52" fillId="5" borderId="27" xfId="1" applyFill="1" applyBorder="1"/>
    <xf numFmtId="0" fontId="52" fillId="5" borderId="19" xfId="1" applyFill="1" applyBorder="1"/>
    <xf numFmtId="0" fontId="52" fillId="5" borderId="13" xfId="1" applyFill="1" applyBorder="1"/>
    <xf numFmtId="0" fontId="52" fillId="5" borderId="29" xfId="1" applyFill="1" applyBorder="1" applyAlignment="1">
      <alignment horizontal="center"/>
    </xf>
    <xf numFmtId="0" fontId="52" fillId="5" borderId="29" xfId="1" applyFill="1" applyBorder="1"/>
    <xf numFmtId="0" fontId="52" fillId="5" borderId="30" xfId="1" applyFill="1" applyBorder="1"/>
    <xf numFmtId="0" fontId="52" fillId="5" borderId="3" xfId="1" applyFill="1" applyBorder="1" applyAlignment="1">
      <alignment horizontal="center"/>
    </xf>
    <xf numFmtId="0" fontId="8" fillId="0" borderId="8" xfId="0" applyFont="1" applyBorder="1" applyAlignment="1" applyProtection="1"/>
    <xf numFmtId="0" fontId="8" fillId="0" borderId="9" xfId="0" applyFont="1" applyBorder="1" applyAlignment="1" applyProtection="1">
      <alignment horizontal="right"/>
    </xf>
    <xf numFmtId="0" fontId="0" fillId="4" borderId="39" xfId="0" applyFill="1" applyBorder="1" applyAlignment="1" applyProtection="1">
      <alignment horizontal="center"/>
    </xf>
    <xf numFmtId="0" fontId="0" fillId="4" borderId="0" xfId="0" applyFill="1" applyBorder="1" applyAlignment="1" applyProtection="1">
      <alignment horizontal="center"/>
    </xf>
    <xf numFmtId="0" fontId="0" fillId="4" borderId="36" xfId="0" applyFill="1" applyBorder="1" applyAlignment="1" applyProtection="1">
      <alignment horizontal="center"/>
    </xf>
    <xf numFmtId="0" fontId="0" fillId="5" borderId="39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5" borderId="36" xfId="0" applyFill="1" applyBorder="1" applyAlignment="1">
      <alignment horizontal="center"/>
    </xf>
    <xf numFmtId="0" fontId="13" fillId="5" borderId="31" xfId="0" applyFont="1" applyFill="1" applyBorder="1" applyAlignment="1">
      <alignment horizontal="center"/>
    </xf>
    <xf numFmtId="0" fontId="13" fillId="5" borderId="32" xfId="0" applyFont="1" applyFill="1" applyBorder="1" applyAlignment="1">
      <alignment horizontal="center"/>
    </xf>
    <xf numFmtId="0" fontId="13" fillId="5" borderId="33" xfId="0" applyFont="1" applyFill="1" applyBorder="1" applyAlignment="1">
      <alignment horizontal="center"/>
    </xf>
    <xf numFmtId="0" fontId="0" fillId="5" borderId="39" xfId="0" applyFill="1" applyBorder="1" applyAlignment="1" applyProtection="1">
      <alignment horizontal="center"/>
    </xf>
    <xf numFmtId="0" fontId="0" fillId="5" borderId="0" xfId="0" applyFill="1" applyBorder="1" applyAlignment="1" applyProtection="1">
      <alignment horizontal="center"/>
    </xf>
    <xf numFmtId="0" fontId="0" fillId="5" borderId="36" xfId="0" applyFill="1" applyBorder="1" applyAlignment="1" applyProtection="1">
      <alignment horizontal="center"/>
    </xf>
    <xf numFmtId="0" fontId="13" fillId="0" borderId="2" xfId="2" applyFont="1" applyBorder="1" applyAlignment="1"/>
    <xf numFmtId="0" fontId="52" fillId="0" borderId="0" xfId="1" applyProtection="1">
      <protection locked="0"/>
    </xf>
    <xf numFmtId="0" fontId="52" fillId="0" borderId="0" xfId="1" applyAlignment="1" applyProtection="1">
      <alignment horizontal="center"/>
      <protection locked="0"/>
    </xf>
    <xf numFmtId="0" fontId="30" fillId="0" borderId="0" xfId="1" applyFont="1" applyBorder="1" applyAlignment="1" applyProtection="1">
      <alignment vertical="center"/>
      <protection locked="0"/>
    </xf>
    <xf numFmtId="0" fontId="30" fillId="0" borderId="0" xfId="1" applyFont="1" applyBorder="1" applyAlignment="1" applyProtection="1">
      <alignment horizontal="center" vertical="center"/>
      <protection locked="0"/>
    </xf>
    <xf numFmtId="0" fontId="29" fillId="0" borderId="0" xfId="1" applyFont="1" applyBorder="1" applyProtection="1">
      <protection locked="0"/>
    </xf>
    <xf numFmtId="0" fontId="30" fillId="4" borderId="2" xfId="1" applyFont="1" applyFill="1" applyBorder="1" applyAlignment="1">
      <alignment horizontal="center" vertical="center"/>
    </xf>
    <xf numFmtId="0" fontId="31" fillId="4" borderId="2" xfId="1" applyFont="1" applyFill="1" applyBorder="1" applyAlignment="1" applyProtection="1">
      <alignment horizontal="left" vertical="center"/>
      <protection locked="0"/>
    </xf>
    <xf numFmtId="0" fontId="30" fillId="4" borderId="5" xfId="1" applyFont="1" applyFill="1" applyBorder="1" applyAlignment="1">
      <alignment horizontal="center" vertical="center"/>
    </xf>
    <xf numFmtId="0" fontId="29" fillId="4" borderId="2" xfId="1" applyFont="1" applyFill="1" applyBorder="1" applyAlignment="1" applyProtection="1">
      <alignment horizontal="left" vertical="center"/>
      <protection locked="0"/>
    </xf>
    <xf numFmtId="0" fontId="30" fillId="5" borderId="2" xfId="1" applyFont="1" applyFill="1" applyBorder="1" applyAlignment="1">
      <alignment horizontal="center" vertical="center"/>
    </xf>
    <xf numFmtId="0" fontId="31" fillId="5" borderId="2" xfId="1" applyFont="1" applyFill="1" applyBorder="1" applyAlignment="1" applyProtection="1">
      <alignment horizontal="left" vertical="center"/>
      <protection locked="0"/>
    </xf>
    <xf numFmtId="0" fontId="30" fillId="5" borderId="3" xfId="1" applyFont="1" applyFill="1" applyBorder="1" applyAlignment="1">
      <alignment horizontal="center" vertical="center"/>
    </xf>
    <xf numFmtId="0" fontId="29" fillId="5" borderId="2" xfId="1" applyFont="1" applyFill="1" applyBorder="1" applyProtection="1">
      <protection locked="0"/>
    </xf>
    <xf numFmtId="0" fontId="29" fillId="5" borderId="2" xfId="1" applyFont="1" applyFill="1" applyBorder="1" applyAlignment="1" applyProtection="1">
      <alignment horizontal="left" vertical="center"/>
      <protection locked="0"/>
    </xf>
    <xf numFmtId="0" fontId="52" fillId="0" borderId="0" xfId="1" applyFill="1"/>
    <xf numFmtId="0" fontId="30" fillId="4" borderId="2" xfId="1" applyFont="1" applyFill="1" applyBorder="1" applyAlignment="1">
      <alignment horizontal="center"/>
    </xf>
    <xf numFmtId="0" fontId="29" fillId="4" borderId="2" xfId="1" applyFont="1" applyFill="1" applyBorder="1" applyProtection="1">
      <protection locked="0"/>
    </xf>
    <xf numFmtId="0" fontId="52" fillId="4" borderId="12" xfId="1" applyFill="1" applyBorder="1" applyAlignment="1" applyProtection="1">
      <alignment horizontal="center"/>
      <protection locked="0"/>
    </xf>
    <xf numFmtId="0" fontId="52" fillId="4" borderId="2" xfId="1" applyFill="1" applyBorder="1" applyAlignment="1" applyProtection="1">
      <alignment horizontal="center"/>
      <protection locked="0"/>
    </xf>
    <xf numFmtId="0" fontId="3" fillId="4" borderId="28" xfId="1" applyFont="1" applyFill="1" applyBorder="1" applyProtection="1">
      <protection locked="0"/>
    </xf>
    <xf numFmtId="0" fontId="4" fillId="4" borderId="12" xfId="1" applyFont="1" applyFill="1" applyBorder="1" applyAlignment="1" applyProtection="1">
      <alignment horizontal="center"/>
      <protection locked="0"/>
    </xf>
    <xf numFmtId="0" fontId="3" fillId="4" borderId="12" xfId="1" applyFont="1" applyFill="1" applyBorder="1" applyAlignment="1" applyProtection="1">
      <alignment horizontal="center"/>
      <protection locked="0"/>
    </xf>
    <xf numFmtId="0" fontId="4" fillId="4" borderId="28" xfId="1" applyFont="1" applyFill="1" applyBorder="1" applyProtection="1">
      <protection locked="0"/>
    </xf>
    <xf numFmtId="0" fontId="6" fillId="4" borderId="12" xfId="1" applyFont="1" applyFill="1" applyBorder="1" applyAlignment="1" applyProtection="1">
      <alignment horizontal="center"/>
      <protection locked="0"/>
    </xf>
    <xf numFmtId="0" fontId="5" fillId="4" borderId="28" xfId="1" applyFont="1" applyFill="1" applyBorder="1" applyProtection="1">
      <protection locked="0"/>
    </xf>
    <xf numFmtId="0" fontId="6" fillId="4" borderId="28" xfId="1" applyFont="1" applyFill="1" applyBorder="1" applyProtection="1">
      <protection locked="0"/>
    </xf>
    <xf numFmtId="0" fontId="6" fillId="4" borderId="37" xfId="1" applyFont="1" applyFill="1" applyBorder="1" applyAlignment="1" applyProtection="1">
      <alignment horizontal="center"/>
      <protection locked="0"/>
    </xf>
    <xf numFmtId="0" fontId="52" fillId="4" borderId="3" xfId="1" applyFill="1" applyBorder="1" applyAlignment="1" applyProtection="1">
      <alignment horizontal="center"/>
      <protection locked="0"/>
    </xf>
    <xf numFmtId="0" fontId="6" fillId="4" borderId="38" xfId="1" applyFont="1" applyFill="1" applyBorder="1" applyProtection="1">
      <protection locked="0"/>
    </xf>
    <xf numFmtId="0" fontId="52" fillId="4" borderId="13" xfId="1" applyFill="1" applyBorder="1" applyAlignment="1" applyProtection="1">
      <alignment horizontal="center"/>
      <protection locked="0"/>
    </xf>
    <xf numFmtId="0" fontId="52" fillId="4" borderId="29" xfId="1" applyFill="1" applyBorder="1" applyAlignment="1" applyProtection="1">
      <alignment horizontal="center"/>
      <protection locked="0"/>
    </xf>
    <xf numFmtId="0" fontId="52" fillId="4" borderId="30" xfId="1" applyFill="1" applyBorder="1" applyProtection="1">
      <protection locked="0"/>
    </xf>
    <xf numFmtId="0" fontId="4" fillId="5" borderId="12" xfId="1" applyFont="1" applyFill="1" applyBorder="1" applyAlignment="1" applyProtection="1">
      <alignment horizontal="center"/>
      <protection locked="0"/>
    </xf>
    <xf numFmtId="0" fontId="52" fillId="5" borderId="2" xfId="1" applyFill="1" applyBorder="1" applyAlignment="1" applyProtection="1">
      <alignment horizontal="center"/>
      <protection locked="0"/>
    </xf>
    <xf numFmtId="0" fontId="3" fillId="5" borderId="28" xfId="1" applyFont="1" applyFill="1" applyBorder="1" applyProtection="1">
      <protection locked="0"/>
    </xf>
    <xf numFmtId="0" fontId="52" fillId="5" borderId="12" xfId="1" applyFill="1" applyBorder="1" applyAlignment="1" applyProtection="1">
      <alignment horizontal="center"/>
      <protection locked="0"/>
    </xf>
    <xf numFmtId="0" fontId="52" fillId="5" borderId="28" xfId="1" applyFill="1" applyBorder="1" applyProtection="1">
      <protection locked="0"/>
    </xf>
    <xf numFmtId="0" fontId="52" fillId="5" borderId="37" xfId="1" applyFill="1" applyBorder="1" applyAlignment="1" applyProtection="1">
      <alignment horizontal="center"/>
      <protection locked="0"/>
    </xf>
    <xf numFmtId="0" fontId="52" fillId="5" borderId="3" xfId="1" applyFill="1" applyBorder="1" applyAlignment="1" applyProtection="1">
      <alignment horizontal="center"/>
      <protection locked="0"/>
    </xf>
    <xf numFmtId="0" fontId="52" fillId="5" borderId="38" xfId="1" applyFill="1" applyBorder="1" applyProtection="1">
      <protection locked="0"/>
    </xf>
    <xf numFmtId="0" fontId="52" fillId="5" borderId="13" xfId="1" applyFill="1" applyBorder="1" applyAlignment="1" applyProtection="1">
      <alignment horizontal="center"/>
      <protection locked="0"/>
    </xf>
    <xf numFmtId="0" fontId="52" fillId="5" borderId="29" xfId="1" applyFill="1" applyBorder="1" applyAlignment="1" applyProtection="1">
      <alignment horizontal="center"/>
      <protection locked="0"/>
    </xf>
    <xf numFmtId="0" fontId="52" fillId="5" borderId="30" xfId="1" applyFill="1" applyBorder="1" applyProtection="1">
      <protection locked="0"/>
    </xf>
    <xf numFmtId="0" fontId="29" fillId="4" borderId="2" xfId="0" applyFont="1" applyFill="1" applyBorder="1" applyAlignment="1" applyProtection="1">
      <alignment horizontal="left" vertical="center"/>
      <protection locked="0"/>
    </xf>
    <xf numFmtId="0" fontId="52" fillId="4" borderId="28" xfId="1" applyFill="1" applyBorder="1" applyProtection="1">
      <protection locked="0"/>
    </xf>
    <xf numFmtId="0" fontId="3" fillId="4" borderId="13" xfId="1" applyFont="1" applyFill="1" applyBorder="1" applyAlignment="1" applyProtection="1">
      <alignment horizontal="center"/>
      <protection locked="0"/>
    </xf>
    <xf numFmtId="0" fontId="7" fillId="4" borderId="28" xfId="1" applyFont="1" applyFill="1" applyBorder="1" applyProtection="1">
      <protection locked="0"/>
    </xf>
    <xf numFmtId="0" fontId="2" fillId="5" borderId="28" xfId="1" applyFont="1" applyFill="1" applyBorder="1" applyProtection="1">
      <protection locked="0"/>
    </xf>
    <xf numFmtId="0" fontId="3" fillId="5" borderId="12" xfId="1" applyFont="1" applyFill="1" applyBorder="1" applyAlignment="1" applyProtection="1">
      <alignment horizontal="center"/>
      <protection locked="0"/>
    </xf>
    <xf numFmtId="0" fontId="4" fillId="5" borderId="28" xfId="1" applyFont="1" applyFill="1" applyBorder="1" applyProtection="1">
      <protection locked="0"/>
    </xf>
    <xf numFmtId="0" fontId="7" fillId="5" borderId="28" xfId="1" applyFont="1" applyFill="1" applyBorder="1" applyProtection="1">
      <protection locked="0"/>
    </xf>
    <xf numFmtId="0" fontId="3" fillId="5" borderId="30" xfId="1" applyFont="1" applyFill="1" applyBorder="1" applyProtection="1">
      <protection locked="0"/>
    </xf>
    <xf numFmtId="0" fontId="29" fillId="5" borderId="2" xfId="0" applyFont="1" applyFill="1" applyBorder="1" applyProtection="1">
      <protection locked="0"/>
    </xf>
    <xf numFmtId="0" fontId="29" fillId="5" borderId="2" xfId="0" applyFont="1" applyFill="1" applyBorder="1" applyAlignment="1" applyProtection="1">
      <alignment horizontal="left" vertical="center"/>
      <protection locked="0"/>
    </xf>
    <xf numFmtId="0" fontId="52" fillId="0" borderId="0" xfId="1" applyFill="1" applyProtection="1">
      <protection locked="0"/>
    </xf>
    <xf numFmtId="0" fontId="52" fillId="0" borderId="0" xfId="1" applyFill="1" applyAlignment="1" applyProtection="1">
      <alignment horizontal="center"/>
      <protection locked="0"/>
    </xf>
    <xf numFmtId="0" fontId="30" fillId="0" borderId="0" xfId="1" applyFont="1" applyFill="1" applyBorder="1" applyAlignment="1" applyProtection="1">
      <alignment vertical="center"/>
      <protection locked="0"/>
    </xf>
    <xf numFmtId="0" fontId="30" fillId="0" borderId="0" xfId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Protection="1">
      <protection locked="0"/>
    </xf>
    <xf numFmtId="0" fontId="1" fillId="4" borderId="2" xfId="1" applyFont="1" applyFill="1" applyBorder="1" applyAlignment="1" applyProtection="1">
      <alignment horizontal="center"/>
      <protection locked="0"/>
    </xf>
    <xf numFmtId="0" fontId="1" fillId="4" borderId="28" xfId="1" applyFont="1" applyFill="1" applyBorder="1" applyProtection="1">
      <protection locked="0"/>
    </xf>
    <xf numFmtId="0" fontId="1" fillId="4" borderId="12" xfId="1" applyFont="1" applyFill="1" applyBorder="1" applyAlignment="1" applyProtection="1">
      <alignment horizontal="center"/>
      <protection locked="0"/>
    </xf>
    <xf numFmtId="0" fontId="26" fillId="0" borderId="0" xfId="1" applyFont="1" applyAlignment="1">
      <alignment horizontal="center" vertical="center"/>
    </xf>
    <xf numFmtId="0" fontId="27" fillId="0" borderId="0" xfId="1" applyFont="1" applyAlignment="1">
      <alignment horizontal="center"/>
    </xf>
    <xf numFmtId="0" fontId="28" fillId="0" borderId="0" xfId="1" applyFont="1" applyAlignment="1">
      <alignment horizontal="center"/>
    </xf>
    <xf numFmtId="0" fontId="25" fillId="0" borderId="7" xfId="1" applyFont="1" applyBorder="1" applyAlignment="1">
      <alignment horizontal="left" vertical="center"/>
    </xf>
    <xf numFmtId="0" fontId="25" fillId="0" borderId="5" xfId="1" applyFont="1" applyBorder="1" applyAlignment="1">
      <alignment horizontal="left" vertical="center"/>
    </xf>
    <xf numFmtId="14" fontId="25" fillId="0" borderId="7" xfId="1" applyNumberFormat="1" applyFont="1" applyBorder="1" applyAlignment="1">
      <alignment horizontal="center" vertical="center"/>
    </xf>
    <xf numFmtId="0" fontId="25" fillId="0" borderId="5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52" fillId="0" borderId="5" xfId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25" fillId="0" borderId="0" xfId="1" applyFont="1" applyAlignment="1">
      <alignment horizontal="center" vertical="center"/>
    </xf>
    <xf numFmtId="0" fontId="30" fillId="4" borderId="3" xfId="1" applyFont="1" applyFill="1" applyBorder="1" applyAlignment="1">
      <alignment horizontal="center" vertical="center"/>
    </xf>
    <xf numFmtId="0" fontId="30" fillId="4" borderId="4" xfId="1" applyFont="1" applyFill="1" applyBorder="1" applyAlignment="1">
      <alignment horizontal="center" vertical="center"/>
    </xf>
    <xf numFmtId="0" fontId="30" fillId="5" borderId="3" xfId="1" applyFont="1" applyFill="1" applyBorder="1" applyAlignment="1">
      <alignment horizontal="center" vertical="center"/>
    </xf>
    <xf numFmtId="0" fontId="30" fillId="5" borderId="4" xfId="1" applyFont="1" applyFill="1" applyBorder="1" applyAlignment="1">
      <alignment horizontal="center" vertical="center"/>
    </xf>
    <xf numFmtId="0" fontId="30" fillId="5" borderId="14" xfId="1" applyFont="1" applyFill="1" applyBorder="1" applyAlignment="1">
      <alignment horizontal="center" vertical="center"/>
    </xf>
    <xf numFmtId="0" fontId="30" fillId="5" borderId="2" xfId="1" applyFont="1" applyFill="1" applyBorder="1" applyAlignment="1">
      <alignment horizontal="center" vertical="center"/>
    </xf>
    <xf numFmtId="0" fontId="25" fillId="0" borderId="6" xfId="1" applyFont="1" applyBorder="1" applyAlignment="1" applyProtection="1">
      <alignment horizontal="left" vertical="center"/>
      <protection locked="0"/>
    </xf>
    <xf numFmtId="0" fontId="25" fillId="0" borderId="7" xfId="1" applyFont="1" applyBorder="1" applyAlignment="1" applyProtection="1">
      <alignment horizontal="left" vertical="center"/>
      <protection locked="0"/>
    </xf>
    <xf numFmtId="0" fontId="25" fillId="0" borderId="5" xfId="1" applyFont="1" applyBorder="1" applyAlignment="1" applyProtection="1">
      <alignment horizontal="left" vertical="center"/>
      <protection locked="0"/>
    </xf>
    <xf numFmtId="0" fontId="30" fillId="4" borderId="14" xfId="1" applyFont="1" applyFill="1" applyBorder="1" applyAlignment="1">
      <alignment horizontal="center" vertical="center"/>
    </xf>
    <xf numFmtId="0" fontId="54" fillId="0" borderId="0" xfId="1" applyFont="1" applyAlignment="1">
      <alignment horizontal="center"/>
    </xf>
    <xf numFmtId="0" fontId="25" fillId="0" borderId="6" xfId="1" applyFont="1" applyFill="1" applyBorder="1" applyAlignment="1" applyProtection="1">
      <alignment horizontal="left" vertical="center"/>
      <protection locked="0"/>
    </xf>
    <xf numFmtId="0" fontId="25" fillId="0" borderId="7" xfId="1" applyFont="1" applyFill="1" applyBorder="1" applyAlignment="1" applyProtection="1">
      <alignment horizontal="left" vertical="center"/>
      <protection locked="0"/>
    </xf>
    <xf numFmtId="0" fontId="25" fillId="0" borderId="5" xfId="1" applyFont="1" applyFill="1" applyBorder="1" applyAlignment="1" applyProtection="1">
      <alignment horizontal="left" vertical="center"/>
      <protection locked="0"/>
    </xf>
    <xf numFmtId="0" fontId="25" fillId="0" borderId="7" xfId="1" applyFont="1" applyBorder="1" applyAlignment="1">
      <alignment horizontal="center" vertical="center"/>
    </xf>
    <xf numFmtId="0" fontId="52" fillId="0" borderId="7" xfId="1" applyBorder="1" applyAlignment="1">
      <alignment horizontal="center" vertical="center"/>
    </xf>
    <xf numFmtId="0" fontId="57" fillId="0" borderId="56" xfId="1" applyFont="1" applyBorder="1" applyAlignment="1">
      <alignment horizontal="center" vertical="center"/>
    </xf>
    <xf numFmtId="0" fontId="55" fillId="0" borderId="9" xfId="0" applyFont="1" applyBorder="1" applyAlignment="1" applyProtection="1">
      <alignment horizontal="center" wrapText="1"/>
    </xf>
    <xf numFmtId="0" fontId="55" fillId="0" borderId="10" xfId="0" applyFont="1" applyBorder="1" applyAlignment="1" applyProtection="1">
      <alignment horizontal="center" wrapText="1"/>
    </xf>
    <xf numFmtId="0" fontId="0" fillId="5" borderId="39" xfId="0" applyFill="1" applyBorder="1" applyAlignment="1" applyProtection="1">
      <alignment horizontal="center"/>
    </xf>
    <xf numFmtId="0" fontId="0" fillId="5" borderId="0" xfId="0" applyFill="1" applyBorder="1" applyAlignment="1" applyProtection="1">
      <alignment horizontal="center"/>
    </xf>
    <xf numFmtId="0" fontId="0" fillId="5" borderId="36" xfId="0" applyFill="1" applyBorder="1" applyAlignment="1" applyProtection="1">
      <alignment horizontal="center"/>
    </xf>
    <xf numFmtId="0" fontId="0" fillId="5" borderId="31" xfId="0" applyFill="1" applyBorder="1" applyAlignment="1" applyProtection="1">
      <alignment horizontal="center"/>
    </xf>
    <xf numFmtId="0" fontId="0" fillId="5" borderId="32" xfId="0" applyFill="1" applyBorder="1" applyAlignment="1" applyProtection="1">
      <alignment horizontal="center"/>
    </xf>
    <xf numFmtId="0" fontId="0" fillId="5" borderId="40" xfId="0" applyFill="1" applyBorder="1" applyAlignment="1" applyProtection="1">
      <alignment horizontal="center"/>
    </xf>
    <xf numFmtId="0" fontId="0" fillId="5" borderId="41" xfId="0" applyFill="1" applyBorder="1" applyAlignment="1" applyProtection="1">
      <alignment horizontal="center"/>
    </xf>
    <xf numFmtId="0" fontId="0" fillId="5" borderId="39" xfId="0" applyFill="1" applyBorder="1" applyAlignment="1">
      <alignment horizontal="center"/>
    </xf>
    <xf numFmtId="0" fontId="0" fillId="5" borderId="0" xfId="0" applyFill="1" applyBorder="1" applyAlignment="1">
      <alignment horizontal="center"/>
    </xf>
    <xf numFmtId="0" fontId="0" fillId="5" borderId="36" xfId="0" applyFill="1" applyBorder="1" applyAlignment="1">
      <alignment horizontal="center"/>
    </xf>
    <xf numFmtId="0" fontId="0" fillId="5" borderId="31" xfId="0" applyFill="1" applyBorder="1" applyAlignment="1">
      <alignment horizontal="center"/>
    </xf>
    <xf numFmtId="0" fontId="0" fillId="5" borderId="32" xfId="0" applyFill="1" applyBorder="1" applyAlignment="1">
      <alignment horizontal="center"/>
    </xf>
    <xf numFmtId="0" fontId="0" fillId="5" borderId="33" xfId="0" applyFill="1" applyBorder="1" applyAlignment="1">
      <alignment horizontal="center"/>
    </xf>
    <xf numFmtId="0" fontId="0" fillId="5" borderId="40" xfId="0" applyFill="1" applyBorder="1" applyAlignment="1">
      <alignment horizontal="center"/>
    </xf>
    <xf numFmtId="0" fontId="0" fillId="5" borderId="41" xfId="0" applyFill="1" applyBorder="1" applyAlignment="1">
      <alignment horizontal="center"/>
    </xf>
    <xf numFmtId="0" fontId="0" fillId="5" borderId="42" xfId="0" applyFill="1" applyBorder="1" applyAlignment="1">
      <alignment horizontal="center"/>
    </xf>
    <xf numFmtId="0" fontId="0" fillId="5" borderId="32" xfId="0" applyFill="1" applyBorder="1" applyAlignment="1" applyProtection="1">
      <alignment horizontal="center"/>
      <protection locked="0"/>
    </xf>
    <xf numFmtId="0" fontId="0" fillId="5" borderId="31" xfId="0" applyFill="1" applyBorder="1" applyAlignment="1" applyProtection="1">
      <alignment horizontal="center"/>
      <protection locked="0"/>
    </xf>
    <xf numFmtId="0" fontId="0" fillId="5" borderId="0" xfId="0" applyFill="1" applyBorder="1" applyAlignment="1" applyProtection="1">
      <alignment horizontal="center"/>
      <protection locked="0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41" xfId="0" applyFill="1" applyBorder="1" applyAlignment="1" applyProtection="1">
      <alignment horizontal="center"/>
      <protection locked="0"/>
    </xf>
    <xf numFmtId="0" fontId="0" fillId="5" borderId="40" xfId="0" applyFill="1" applyBorder="1" applyAlignment="1" applyProtection="1">
      <alignment horizontal="center"/>
      <protection locked="0"/>
    </xf>
    <xf numFmtId="0" fontId="13" fillId="5" borderId="31" xfId="0" applyFont="1" applyFill="1" applyBorder="1" applyAlignment="1">
      <alignment horizontal="center"/>
    </xf>
    <xf numFmtId="0" fontId="13" fillId="5" borderId="32" xfId="0" applyFont="1" applyFill="1" applyBorder="1" applyAlignment="1">
      <alignment horizontal="center"/>
    </xf>
    <xf numFmtId="0" fontId="13" fillId="5" borderId="33" xfId="0" applyFont="1" applyFill="1" applyBorder="1" applyAlignment="1">
      <alignment horizontal="center"/>
    </xf>
    <xf numFmtId="0" fontId="0" fillId="5" borderId="33" xfId="0" applyFill="1" applyBorder="1" applyAlignment="1" applyProtection="1">
      <alignment horizontal="center"/>
      <protection locked="0"/>
    </xf>
    <xf numFmtId="0" fontId="0" fillId="5" borderId="36" xfId="0" applyFill="1" applyBorder="1" applyAlignment="1" applyProtection="1">
      <alignment horizontal="center"/>
      <protection locked="0"/>
    </xf>
    <xf numFmtId="0" fontId="0" fillId="5" borderId="42" xfId="0" applyFill="1" applyBorder="1" applyAlignment="1" applyProtection="1">
      <alignment horizontal="center"/>
      <protection locked="0"/>
    </xf>
    <xf numFmtId="0" fontId="0" fillId="4" borderId="39" xfId="0" applyFill="1" applyBorder="1" applyAlignment="1" applyProtection="1">
      <alignment horizontal="center"/>
      <protection locked="0"/>
    </xf>
    <xf numFmtId="0" fontId="0" fillId="4" borderId="0" xfId="0" applyFill="1" applyBorder="1" applyAlignment="1" applyProtection="1">
      <alignment horizontal="center"/>
      <protection locked="0"/>
    </xf>
    <xf numFmtId="0" fontId="0" fillId="4" borderId="40" xfId="0" applyFill="1" applyBorder="1" applyAlignment="1" applyProtection="1">
      <alignment horizontal="center"/>
      <protection locked="0"/>
    </xf>
    <xf numFmtId="0" fontId="0" fillId="4" borderId="41" xfId="0" applyFill="1" applyBorder="1" applyAlignment="1" applyProtection="1">
      <alignment horizontal="center"/>
      <protection locked="0"/>
    </xf>
    <xf numFmtId="0" fontId="0" fillId="4" borderId="31" xfId="0" applyFill="1" applyBorder="1" applyAlignment="1" applyProtection="1">
      <alignment horizontal="center"/>
      <protection locked="0"/>
    </xf>
    <xf numFmtId="0" fontId="0" fillId="4" borderId="32" xfId="0" applyFill="1" applyBorder="1" applyAlignment="1" applyProtection="1">
      <alignment horizontal="center"/>
      <protection locked="0"/>
    </xf>
    <xf numFmtId="0" fontId="13" fillId="4" borderId="31" xfId="0" applyFont="1" applyFill="1" applyBorder="1" applyAlignment="1">
      <alignment horizontal="center"/>
    </xf>
    <xf numFmtId="0" fontId="13" fillId="4" borderId="32" xfId="0" applyFont="1" applyFill="1" applyBorder="1" applyAlignment="1">
      <alignment horizontal="center"/>
    </xf>
    <xf numFmtId="0" fontId="13" fillId="4" borderId="33" xfId="0" applyFont="1" applyFill="1" applyBorder="1" applyAlignment="1">
      <alignment horizontal="center"/>
    </xf>
    <xf numFmtId="0" fontId="0" fillId="4" borderId="33" xfId="0" applyFill="1" applyBorder="1" applyAlignment="1" applyProtection="1">
      <alignment horizontal="center"/>
      <protection locked="0"/>
    </xf>
    <xf numFmtId="0" fontId="0" fillId="4" borderId="39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4" borderId="36" xfId="0" applyFill="1" applyBorder="1" applyAlignment="1">
      <alignment horizontal="center"/>
    </xf>
    <xf numFmtId="0" fontId="0" fillId="4" borderId="40" xfId="0" applyFill="1" applyBorder="1" applyAlignment="1">
      <alignment horizontal="center"/>
    </xf>
    <xf numFmtId="0" fontId="0" fillId="4" borderId="41" xfId="0" applyFill="1" applyBorder="1" applyAlignment="1">
      <alignment horizontal="center"/>
    </xf>
    <xf numFmtId="0" fontId="0" fillId="4" borderId="42" xfId="0" applyFill="1" applyBorder="1" applyAlignment="1">
      <alignment horizontal="center"/>
    </xf>
    <xf numFmtId="0" fontId="0" fillId="4" borderId="31" xfId="0" applyFill="1" applyBorder="1" applyAlignment="1">
      <alignment horizontal="center"/>
    </xf>
    <xf numFmtId="0" fontId="0" fillId="4" borderId="32" xfId="0" applyFill="1" applyBorder="1" applyAlignment="1">
      <alignment horizontal="center"/>
    </xf>
    <xf numFmtId="0" fontId="0" fillId="4" borderId="33" xfId="0" applyFill="1" applyBorder="1" applyAlignment="1">
      <alignment horizontal="center"/>
    </xf>
    <xf numFmtId="0" fontId="0" fillId="4" borderId="39" xfId="0" applyFill="1" applyBorder="1" applyAlignment="1" applyProtection="1">
      <alignment horizontal="center"/>
    </xf>
    <xf numFmtId="0" fontId="0" fillId="4" borderId="0" xfId="0" applyFill="1" applyBorder="1" applyAlignment="1" applyProtection="1">
      <alignment horizontal="center"/>
    </xf>
    <xf numFmtId="0" fontId="0" fillId="4" borderId="36" xfId="0" applyFill="1" applyBorder="1" applyAlignment="1" applyProtection="1">
      <alignment horizontal="center"/>
    </xf>
    <xf numFmtId="0" fontId="0" fillId="4" borderId="40" xfId="0" applyFill="1" applyBorder="1" applyAlignment="1" applyProtection="1">
      <alignment horizontal="center"/>
    </xf>
    <xf numFmtId="0" fontId="0" fillId="4" borderId="41" xfId="0" applyFill="1" applyBorder="1" applyAlignment="1" applyProtection="1">
      <alignment horizontal="center"/>
    </xf>
    <xf numFmtId="0" fontId="0" fillId="4" borderId="42" xfId="0" applyFill="1" applyBorder="1" applyAlignment="1" applyProtection="1">
      <alignment horizontal="center"/>
    </xf>
    <xf numFmtId="0" fontId="51" fillId="4" borderId="39" xfId="0" applyFont="1" applyFill="1" applyBorder="1" applyAlignment="1">
      <alignment horizontal="center"/>
    </xf>
    <xf numFmtId="0" fontId="51" fillId="4" borderId="0" xfId="0" applyFont="1" applyFill="1" applyBorder="1" applyAlignment="1">
      <alignment horizontal="center"/>
    </xf>
    <xf numFmtId="0" fontId="51" fillId="4" borderId="36" xfId="0" applyFont="1" applyFill="1" applyBorder="1" applyAlignment="1">
      <alignment horizontal="center"/>
    </xf>
    <xf numFmtId="0" fontId="51" fillId="4" borderId="39" xfId="0" applyFont="1" applyFill="1" applyBorder="1" applyAlignment="1" applyProtection="1">
      <alignment horizontal="center"/>
    </xf>
    <xf numFmtId="0" fontId="51" fillId="4" borderId="0" xfId="0" applyFont="1" applyFill="1" applyBorder="1" applyAlignment="1" applyProtection="1">
      <alignment horizontal="center"/>
    </xf>
    <xf numFmtId="0" fontId="51" fillId="4" borderId="36" xfId="0" applyFont="1" applyFill="1" applyBorder="1" applyAlignment="1" applyProtection="1">
      <alignment horizontal="center"/>
    </xf>
    <xf numFmtId="0" fontId="51" fillId="5" borderId="39" xfId="0" applyFont="1" applyFill="1" applyBorder="1" applyAlignment="1">
      <alignment horizontal="center"/>
    </xf>
    <xf numFmtId="0" fontId="51" fillId="5" borderId="0" xfId="0" applyFont="1" applyFill="1" applyBorder="1" applyAlignment="1">
      <alignment horizontal="center"/>
    </xf>
    <xf numFmtId="0" fontId="51" fillId="5" borderId="36" xfId="0" applyFont="1" applyFill="1" applyBorder="1" applyAlignment="1">
      <alignment horizontal="center"/>
    </xf>
    <xf numFmtId="0" fontId="0" fillId="4" borderId="31" xfId="0" applyFill="1" applyBorder="1" applyAlignment="1" applyProtection="1">
      <alignment horizontal="center"/>
    </xf>
    <xf numFmtId="0" fontId="0" fillId="4" borderId="32" xfId="0" applyFill="1" applyBorder="1" applyAlignment="1" applyProtection="1">
      <alignment horizontal="center"/>
    </xf>
    <xf numFmtId="0" fontId="0" fillId="4" borderId="33" xfId="0" applyFill="1" applyBorder="1" applyAlignment="1" applyProtection="1">
      <alignment horizontal="center"/>
    </xf>
    <xf numFmtId="0" fontId="0" fillId="4" borderId="36" xfId="0" applyFill="1" applyBorder="1" applyAlignment="1" applyProtection="1">
      <alignment horizontal="center"/>
      <protection locked="0"/>
    </xf>
    <xf numFmtId="0" fontId="0" fillId="4" borderId="42" xfId="0" applyFill="1" applyBorder="1" applyAlignment="1" applyProtection="1">
      <alignment horizontal="center"/>
      <protection locked="0"/>
    </xf>
    <xf numFmtId="0" fontId="0" fillId="0" borderId="40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42" xfId="0" applyBorder="1" applyAlignment="1">
      <alignment horizontal="center"/>
    </xf>
    <xf numFmtId="0" fontId="51" fillId="0" borderId="39" xfId="0" applyFont="1" applyBorder="1" applyAlignment="1">
      <alignment horizontal="center"/>
    </xf>
    <xf numFmtId="0" fontId="51" fillId="0" borderId="0" xfId="0" applyFont="1" applyBorder="1" applyAlignment="1">
      <alignment horizontal="center"/>
    </xf>
    <xf numFmtId="0" fontId="51" fillId="0" borderId="36" xfId="0" applyFont="1" applyBorder="1" applyAlignment="1">
      <alignment horizontal="center"/>
    </xf>
    <xf numFmtId="0" fontId="20" fillId="4" borderId="39" xfId="0" applyFont="1" applyFill="1" applyBorder="1" applyAlignment="1" applyProtection="1">
      <alignment horizontal="center"/>
      <protection locked="0"/>
    </xf>
    <xf numFmtId="0" fontId="20" fillId="5" borderId="39" xfId="0" applyFont="1" applyFill="1" applyBorder="1" applyAlignment="1" applyProtection="1">
      <alignment horizontal="center"/>
      <protection locked="0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6" xfId="0" applyBorder="1" applyAlignment="1">
      <alignment horizontal="center"/>
    </xf>
    <xf numFmtId="0" fontId="51" fillId="5" borderId="39" xfId="0" applyFont="1" applyFill="1" applyBorder="1" applyAlignment="1" applyProtection="1">
      <alignment horizontal="center"/>
    </xf>
    <xf numFmtId="0" fontId="51" fillId="5" borderId="0" xfId="0" applyFont="1" applyFill="1" applyBorder="1" applyAlignment="1" applyProtection="1">
      <alignment horizontal="center"/>
    </xf>
    <xf numFmtId="0" fontId="51" fillId="5" borderId="36" xfId="0" applyFont="1" applyFill="1" applyBorder="1" applyAlignment="1" applyProtection="1">
      <alignment horizontal="center"/>
    </xf>
    <xf numFmtId="0" fontId="0" fillId="5" borderId="33" xfId="0" applyFill="1" applyBorder="1" applyAlignment="1" applyProtection="1">
      <alignment horizontal="center"/>
    </xf>
    <xf numFmtId="0" fontId="0" fillId="5" borderId="42" xfId="0" applyFill="1" applyBorder="1" applyAlignment="1" applyProtection="1">
      <alignment horizontal="center"/>
    </xf>
    <xf numFmtId="0" fontId="23" fillId="0" borderId="29" xfId="2" applyBorder="1" applyAlignment="1"/>
    <xf numFmtId="0" fontId="23" fillId="0" borderId="21" xfId="2" applyBorder="1" applyAlignment="1"/>
    <xf numFmtId="0" fontId="23" fillId="0" borderId="2" xfId="2" applyBorder="1" applyAlignment="1"/>
    <xf numFmtId="0" fontId="22" fillId="0" borderId="6" xfId="2" applyFont="1" applyBorder="1" applyAlignment="1">
      <alignment horizontal="center"/>
    </xf>
    <xf numFmtId="0" fontId="22" fillId="0" borderId="7" xfId="2" applyFont="1" applyBorder="1" applyAlignment="1">
      <alignment horizontal="center"/>
    </xf>
    <xf numFmtId="0" fontId="22" fillId="0" borderId="5" xfId="2" applyFont="1" applyBorder="1" applyAlignment="1">
      <alignment horizontal="center"/>
    </xf>
    <xf numFmtId="0" fontId="23" fillId="0" borderId="6" xfId="2" applyBorder="1" applyAlignment="1"/>
    <xf numFmtId="0" fontId="23" fillId="0" borderId="31" xfId="2" applyBorder="1" applyAlignment="1"/>
    <xf numFmtId="0" fontId="23" fillId="0" borderId="32" xfId="2" applyBorder="1" applyAlignment="1"/>
    <xf numFmtId="0" fontId="23" fillId="0" borderId="33" xfId="2" applyBorder="1" applyAlignment="1"/>
    <xf numFmtId="0" fontId="23" fillId="0" borderId="40" xfId="2" applyBorder="1" applyAlignment="1"/>
    <xf numFmtId="0" fontId="23" fillId="0" borderId="41" xfId="2" applyBorder="1" applyAlignment="1"/>
    <xf numFmtId="0" fontId="23" fillId="0" borderId="42" xfId="2" applyBorder="1" applyAlignment="1"/>
    <xf numFmtId="0" fontId="13" fillId="0" borderId="13" xfId="2" applyFont="1" applyBorder="1" applyAlignment="1">
      <alignment horizontal="center"/>
    </xf>
    <xf numFmtId="0" fontId="13" fillId="0" borderId="29" xfId="2" applyFont="1" applyBorder="1" applyAlignment="1">
      <alignment horizontal="center"/>
    </xf>
    <xf numFmtId="0" fontId="22" fillId="0" borderId="21" xfId="2" applyFont="1" applyBorder="1" applyAlignment="1">
      <alignment horizontal="center"/>
    </xf>
    <xf numFmtId="0" fontId="22" fillId="0" borderId="24" xfId="2" applyFont="1" applyBorder="1" applyAlignment="1">
      <alignment horizontal="center"/>
    </xf>
    <xf numFmtId="0" fontId="22" fillId="0" borderId="22" xfId="2" applyFont="1" applyBorder="1" applyAlignment="1">
      <alignment horizontal="center"/>
    </xf>
    <xf numFmtId="0" fontId="23" fillId="0" borderId="30" xfId="2" applyBorder="1" applyAlignment="1"/>
    <xf numFmtId="0" fontId="13" fillId="0" borderId="34" xfId="2" applyFont="1" applyBorder="1" applyAlignment="1">
      <alignment horizontal="center"/>
    </xf>
    <xf numFmtId="0" fontId="13" fillId="0" borderId="35" xfId="2" applyFont="1" applyBorder="1" applyAlignment="1">
      <alignment horizontal="center"/>
    </xf>
    <xf numFmtId="0" fontId="13" fillId="0" borderId="16" xfId="2" applyFont="1" applyBorder="1" applyAlignment="1">
      <alignment horizontal="center"/>
    </xf>
    <xf numFmtId="0" fontId="13" fillId="0" borderId="12" xfId="2" applyFont="1" applyBorder="1" applyAlignment="1">
      <alignment horizontal="center"/>
    </xf>
    <xf numFmtId="0" fontId="13" fillId="0" borderId="2" xfId="2" applyFont="1" applyBorder="1" applyAlignment="1">
      <alignment horizontal="center"/>
    </xf>
    <xf numFmtId="0" fontId="23" fillId="0" borderId="28" xfId="2" applyBorder="1" applyAlignment="1"/>
    <xf numFmtId="0" fontId="34" fillId="0" borderId="43" xfId="2" applyFont="1" applyBorder="1" applyAlignment="1">
      <alignment horizontal="center"/>
    </xf>
    <xf numFmtId="0" fontId="34" fillId="0" borderId="11" xfId="2" applyFont="1" applyBorder="1" applyAlignment="1">
      <alignment horizontal="center"/>
    </xf>
    <xf numFmtId="0" fontId="13" fillId="0" borderId="27" xfId="2" applyFont="1" applyBorder="1" applyAlignment="1">
      <alignment horizontal="center"/>
    </xf>
    <xf numFmtId="0" fontId="13" fillId="0" borderId="18" xfId="2" applyFont="1" applyBorder="1" applyAlignment="1">
      <alignment horizontal="center"/>
    </xf>
    <xf numFmtId="0" fontId="13" fillId="0" borderId="44" xfId="2" applyFont="1" applyBorder="1" applyAlignment="1">
      <alignment horizontal="center"/>
    </xf>
    <xf numFmtId="0" fontId="13" fillId="0" borderId="11" xfId="2" applyFont="1" applyBorder="1" applyAlignment="1">
      <alignment horizontal="center"/>
    </xf>
    <xf numFmtId="0" fontId="43" fillId="0" borderId="27" xfId="2" applyFont="1" applyBorder="1" applyAlignment="1"/>
    <xf numFmtId="0" fontId="43" fillId="0" borderId="18" xfId="2" applyFont="1" applyBorder="1" applyAlignment="1"/>
    <xf numFmtId="0" fontId="43" fillId="0" borderId="19" xfId="2" applyFont="1" applyBorder="1" applyAlignment="1"/>
    <xf numFmtId="0" fontId="23" fillId="0" borderId="7" xfId="2" applyBorder="1" applyAlignment="1"/>
    <xf numFmtId="0" fontId="23" fillId="0" borderId="5" xfId="2" applyBorder="1" applyAlignment="1"/>
    <xf numFmtId="0" fontId="23" fillId="0" borderId="20" xfId="2" applyBorder="1" applyAlignment="1"/>
    <xf numFmtId="0" fontId="23" fillId="0" borderId="45" xfId="2" applyBorder="1" applyAlignment="1">
      <alignment horizontal="center"/>
    </xf>
    <xf numFmtId="0" fontId="23" fillId="0" borderId="10" xfId="2" applyBorder="1" applyAlignment="1">
      <alignment horizontal="center"/>
    </xf>
    <xf numFmtId="0" fontId="23" fillId="0" borderId="6" xfId="2" applyBorder="1" applyAlignment="1">
      <alignment horizontal="center"/>
    </xf>
    <xf numFmtId="0" fontId="23" fillId="0" borderId="5" xfId="2" applyBorder="1" applyAlignment="1">
      <alignment horizontal="center"/>
    </xf>
    <xf numFmtId="0" fontId="23" fillId="0" borderId="7" xfId="2" applyBorder="1" applyAlignment="1">
      <alignment horizontal="center"/>
    </xf>
    <xf numFmtId="0" fontId="13" fillId="0" borderId="8" xfId="2" applyFont="1" applyBorder="1" applyAlignment="1">
      <alignment horizontal="center"/>
    </xf>
    <xf numFmtId="0" fontId="13" fillId="0" borderId="9" xfId="2" applyFont="1" applyBorder="1" applyAlignment="1">
      <alignment horizontal="center"/>
    </xf>
    <xf numFmtId="0" fontId="13" fillId="0" borderId="10" xfId="2" applyFont="1" applyBorder="1" applyAlignment="1">
      <alignment horizontal="center"/>
    </xf>
    <xf numFmtId="0" fontId="16" fillId="0" borderId="8" xfId="2" applyFont="1" applyBorder="1" applyAlignment="1">
      <alignment horizontal="center"/>
    </xf>
    <xf numFmtId="0" fontId="42" fillId="0" borderId="9" xfId="2" applyFont="1" applyBorder="1" applyAlignment="1">
      <alignment horizontal="center"/>
    </xf>
    <xf numFmtId="0" fontId="42" fillId="0" borderId="10" xfId="2" applyFont="1" applyBorder="1" applyAlignment="1">
      <alignment horizontal="center"/>
    </xf>
    <xf numFmtId="0" fontId="23" fillId="0" borderId="8" xfId="2" applyBorder="1" applyAlignment="1"/>
    <xf numFmtId="0" fontId="23" fillId="0" borderId="9" xfId="2" applyBorder="1" applyAlignment="1"/>
    <xf numFmtId="0" fontId="23" fillId="0" borderId="10" xfId="2" applyBorder="1" applyAlignment="1"/>
    <xf numFmtId="0" fontId="23" fillId="0" borderId="15" xfId="2" applyBorder="1" applyAlignment="1">
      <alignment horizontal="center"/>
    </xf>
    <xf numFmtId="0" fontId="13" fillId="0" borderId="6" xfId="2" applyFont="1" applyBorder="1" applyAlignment="1">
      <alignment horizontal="center"/>
    </xf>
    <xf numFmtId="0" fontId="13" fillId="0" borderId="7" xfId="2" applyFont="1" applyBorder="1" applyAlignment="1">
      <alignment horizontal="center"/>
    </xf>
    <xf numFmtId="0" fontId="13" fillId="0" borderId="5" xfId="2" applyFont="1" applyBorder="1" applyAlignment="1">
      <alignment horizontal="center"/>
    </xf>
    <xf numFmtId="0" fontId="16" fillId="0" borderId="6" xfId="2" applyFont="1" applyBorder="1" applyAlignment="1">
      <alignment horizontal="center"/>
    </xf>
    <xf numFmtId="0" fontId="42" fillId="0" borderId="7" xfId="2" applyFont="1" applyBorder="1" applyAlignment="1">
      <alignment horizontal="center"/>
    </xf>
    <xf numFmtId="0" fontId="42" fillId="0" borderId="5" xfId="2" applyFont="1" applyBorder="1" applyAlignment="1">
      <alignment horizontal="center"/>
    </xf>
    <xf numFmtId="0" fontId="23" fillId="0" borderId="24" xfId="2" applyBorder="1" applyAlignment="1"/>
    <xf numFmtId="0" fontId="23" fillId="0" borderId="23" xfId="2" applyBorder="1" applyAlignment="1"/>
    <xf numFmtId="0" fontId="36" fillId="0" borderId="39" xfId="2" applyFont="1" applyBorder="1" applyAlignment="1">
      <alignment vertical="center" textRotation="90" wrapText="1"/>
    </xf>
    <xf numFmtId="0" fontId="36" fillId="0" borderId="26" xfId="2" applyFont="1" applyBorder="1" applyAlignment="1">
      <alignment vertical="center" textRotation="90" wrapText="1"/>
    </xf>
    <xf numFmtId="0" fontId="37" fillId="0" borderId="25" xfId="2" applyFont="1" applyBorder="1" applyAlignment="1">
      <alignment vertical="center" textRotation="90" wrapText="1"/>
    </xf>
    <xf numFmtId="0" fontId="37" fillId="0" borderId="0" xfId="2" applyFont="1" applyBorder="1" applyAlignment="1">
      <alignment vertical="center" textRotation="90" wrapText="1"/>
    </xf>
    <xf numFmtId="0" fontId="13" fillId="0" borderId="4" xfId="2" applyFont="1" applyBorder="1" applyAlignment="1">
      <alignment horizontal="center" vertical="center"/>
    </xf>
    <xf numFmtId="0" fontId="13" fillId="0" borderId="2" xfId="2" applyFont="1" applyBorder="1" applyAlignment="1">
      <alignment horizontal="center" vertical="center"/>
    </xf>
    <xf numFmtId="0" fontId="34" fillId="0" borderId="4" xfId="2" applyFont="1" applyBorder="1" applyAlignment="1">
      <alignment horizontal="center" vertical="center" textRotation="90" wrapText="1"/>
    </xf>
    <xf numFmtId="0" fontId="13" fillId="0" borderId="4" xfId="2" applyFont="1" applyBorder="1" applyAlignment="1"/>
    <xf numFmtId="0" fontId="13" fillId="0" borderId="2" xfId="2" applyFont="1" applyBorder="1" applyAlignment="1"/>
    <xf numFmtId="0" fontId="38" fillId="0" borderId="25" xfId="2" applyFont="1" applyBorder="1" applyAlignment="1">
      <alignment horizontal="center" wrapText="1"/>
    </xf>
    <xf numFmtId="0" fontId="38" fillId="0" borderId="0" xfId="2" applyFont="1" applyBorder="1" applyAlignment="1">
      <alignment horizontal="center" wrapText="1"/>
    </xf>
    <xf numFmtId="0" fontId="38" fillId="0" borderId="26" xfId="2" applyFont="1" applyBorder="1" applyAlignment="1">
      <alignment horizontal="center" wrapText="1"/>
    </xf>
    <xf numFmtId="0" fontId="33" fillId="0" borderId="43" xfId="2" applyFont="1" applyBorder="1" applyAlignment="1">
      <alignment horizontal="center" vertical="center"/>
    </xf>
    <xf numFmtId="0" fontId="24" fillId="0" borderId="44" xfId="2" applyFont="1" applyBorder="1" applyAlignment="1">
      <alignment horizontal="center" vertical="center"/>
    </xf>
    <xf numFmtId="0" fontId="24" fillId="0" borderId="11" xfId="2" applyFont="1" applyBorder="1" applyAlignment="1">
      <alignment horizontal="center" vertical="center"/>
    </xf>
    <xf numFmtId="0" fontId="13" fillId="0" borderId="18" xfId="2" applyFont="1" applyBorder="1" applyAlignment="1">
      <alignment horizontal="left" vertical="center"/>
    </xf>
    <xf numFmtId="0" fontId="23" fillId="0" borderId="44" xfId="2" applyFont="1" applyBorder="1" applyAlignment="1"/>
    <xf numFmtId="0" fontId="13" fillId="0" borderId="50" xfId="2" applyFont="1" applyBorder="1" applyAlignment="1">
      <alignment horizontal="center" vertical="center"/>
    </xf>
    <xf numFmtId="0" fontId="13" fillId="0" borderId="24" xfId="2" applyFont="1" applyBorder="1" applyAlignment="1">
      <alignment horizontal="center" vertical="center"/>
    </xf>
    <xf numFmtId="0" fontId="13" fillId="0" borderId="24" xfId="2" applyFont="1" applyBorder="1" applyAlignment="1">
      <alignment horizontal="left" vertical="center"/>
    </xf>
    <xf numFmtId="0" fontId="13" fillId="0" borderId="22" xfId="2" applyFont="1" applyBorder="1" applyAlignment="1">
      <alignment horizontal="left" vertical="center"/>
    </xf>
    <xf numFmtId="0" fontId="13" fillId="0" borderId="18" xfId="2" applyFont="1" applyBorder="1" applyAlignment="1">
      <alignment horizontal="center" vertical="center"/>
    </xf>
    <xf numFmtId="0" fontId="13" fillId="0" borderId="44" xfId="2" applyFont="1" applyBorder="1" applyAlignment="1">
      <alignment horizontal="center" vertical="center"/>
    </xf>
    <xf numFmtId="165" fontId="13" fillId="0" borderId="44" xfId="2" applyNumberFormat="1" applyFont="1" applyBorder="1" applyAlignment="1">
      <alignment horizontal="center" vertical="center"/>
    </xf>
    <xf numFmtId="165" fontId="13" fillId="0" borderId="11" xfId="2" applyNumberFormat="1" applyFont="1" applyBorder="1" applyAlignment="1">
      <alignment horizontal="center" vertical="center"/>
    </xf>
    <xf numFmtId="0" fontId="34" fillId="0" borderId="18" xfId="2" applyFont="1" applyBorder="1" applyAlignment="1">
      <alignment horizontal="left" vertical="center"/>
    </xf>
    <xf numFmtId="0" fontId="34" fillId="0" borderId="44" xfId="2" applyFont="1" applyBorder="1" applyAlignment="1">
      <alignment horizontal="left" vertical="center"/>
    </xf>
    <xf numFmtId="0" fontId="35" fillId="0" borderId="18" xfId="2" applyFont="1" applyBorder="1" applyAlignment="1" applyProtection="1">
      <alignment horizontal="center" vertical="center" wrapText="1"/>
    </xf>
    <xf numFmtId="0" fontId="35" fillId="0" borderId="44" xfId="2" applyFont="1" applyBorder="1" applyAlignment="1" applyProtection="1">
      <alignment horizontal="center" vertical="center" wrapText="1"/>
    </xf>
    <xf numFmtId="0" fontId="35" fillId="0" borderId="49" xfId="2" applyFont="1" applyBorder="1" applyAlignment="1" applyProtection="1">
      <alignment horizontal="center" vertical="center" wrapText="1"/>
    </xf>
    <xf numFmtId="0" fontId="13" fillId="0" borderId="21" xfId="2" applyFont="1" applyBorder="1" applyAlignment="1">
      <alignment horizontal="left" vertical="center"/>
    </xf>
    <xf numFmtId="0" fontId="23" fillId="0" borderId="24" xfId="2" applyFont="1" applyBorder="1" applyAlignment="1"/>
    <xf numFmtId="0" fontId="13" fillId="0" borderId="29" xfId="2" applyFont="1" applyBorder="1" applyAlignment="1">
      <alignment horizontal="left" vertical="center"/>
    </xf>
    <xf numFmtId="0" fontId="23" fillId="0" borderId="29" xfId="2" applyFont="1" applyBorder="1" applyAlignment="1"/>
    <xf numFmtId="0" fontId="23" fillId="0" borderId="30" xfId="2" applyFont="1" applyBorder="1" applyAlignment="1"/>
    <xf numFmtId="0" fontId="41" fillId="0" borderId="25" xfId="2" applyFont="1" applyBorder="1" applyAlignment="1">
      <alignment horizontal="center" vertical="center" wrapText="1"/>
    </xf>
    <xf numFmtId="0" fontId="41" fillId="0" borderId="0" xfId="2" applyFont="1" applyBorder="1" applyAlignment="1">
      <alignment horizontal="center" vertical="center" wrapText="1"/>
    </xf>
    <xf numFmtId="0" fontId="41" fillId="0" borderId="36" xfId="2" applyFont="1" applyBorder="1" applyAlignment="1">
      <alignment horizontal="center" vertical="center" wrapText="1"/>
    </xf>
    <xf numFmtId="0" fontId="41" fillId="0" borderId="46" xfId="2" applyFont="1" applyBorder="1" applyAlignment="1">
      <alignment horizontal="center" vertical="center" wrapText="1"/>
    </xf>
    <xf numFmtId="0" fontId="41" fillId="0" borderId="1" xfId="2" applyFont="1" applyBorder="1" applyAlignment="1">
      <alignment horizontal="center" vertical="center" wrapText="1"/>
    </xf>
    <xf numFmtId="0" fontId="41" fillId="0" borderId="47" xfId="2" applyFont="1" applyBorder="1" applyAlignment="1">
      <alignment horizontal="center" vertical="center" wrapText="1"/>
    </xf>
    <xf numFmtId="0" fontId="40" fillId="0" borderId="6" xfId="2" applyFont="1" applyBorder="1" applyAlignment="1">
      <alignment horizontal="center"/>
    </xf>
    <xf numFmtId="0" fontId="40" fillId="0" borderId="7" xfId="2" applyFont="1" applyBorder="1" applyAlignment="1">
      <alignment horizontal="center"/>
    </xf>
    <xf numFmtId="0" fontId="40" fillId="0" borderId="5" xfId="2" applyFont="1" applyBorder="1" applyAlignment="1">
      <alignment horizontal="center"/>
    </xf>
    <xf numFmtId="0" fontId="39" fillId="0" borderId="25" xfId="2" applyFont="1" applyBorder="1" applyAlignment="1">
      <alignment horizontal="center" vertical="center" wrapText="1"/>
    </xf>
    <xf numFmtId="0" fontId="39" fillId="0" borderId="0" xfId="2" applyFont="1" applyBorder="1" applyAlignment="1">
      <alignment horizontal="center" vertical="center" wrapText="1"/>
    </xf>
    <xf numFmtId="0" fontId="39" fillId="0" borderId="26" xfId="2" applyFont="1" applyBorder="1" applyAlignment="1">
      <alignment horizontal="center" vertical="center" wrapText="1"/>
    </xf>
    <xf numFmtId="0" fontId="39" fillId="0" borderId="46" xfId="2" applyFont="1" applyBorder="1" applyAlignment="1">
      <alignment horizontal="center" vertical="center" wrapText="1"/>
    </xf>
    <xf numFmtId="0" fontId="39" fillId="0" borderId="1" xfId="2" applyFont="1" applyBorder="1" applyAlignment="1">
      <alignment horizontal="center" vertical="center" wrapText="1"/>
    </xf>
    <xf numFmtId="0" fontId="39" fillId="0" borderId="48" xfId="2" applyFont="1" applyBorder="1" applyAlignment="1">
      <alignment horizontal="center" vertical="center" wrapText="1"/>
    </xf>
    <xf numFmtId="0" fontId="40" fillId="0" borderId="25" xfId="2" applyFont="1" applyBorder="1" applyAlignment="1">
      <alignment horizontal="center" textRotation="90" wrapText="1"/>
    </xf>
    <xf numFmtId="0" fontId="40" fillId="0" borderId="0" xfId="2" applyFont="1" applyBorder="1" applyAlignment="1">
      <alignment horizontal="center" textRotation="90" wrapText="1"/>
    </xf>
    <xf numFmtId="0" fontId="40" fillId="0" borderId="26" xfId="2" applyFont="1" applyBorder="1" applyAlignment="1">
      <alignment horizontal="center" textRotation="90" wrapText="1"/>
    </xf>
    <xf numFmtId="0" fontId="46" fillId="0" borderId="50" xfId="2" applyFont="1" applyBorder="1" applyAlignment="1">
      <alignment horizontal="right" vertical="center"/>
    </xf>
    <xf numFmtId="0" fontId="46" fillId="0" borderId="24" xfId="2" applyFont="1" applyBorder="1" applyAlignment="1">
      <alignment horizontal="right" vertical="center"/>
    </xf>
    <xf numFmtId="0" fontId="23" fillId="0" borderId="29" xfId="2" applyBorder="1" applyAlignment="1">
      <alignment horizontal="center"/>
    </xf>
    <xf numFmtId="0" fontId="13" fillId="0" borderId="21" xfId="2" applyFont="1" applyBorder="1" applyAlignment="1">
      <alignment horizontal="center"/>
    </xf>
    <xf numFmtId="0" fontId="13" fillId="0" borderId="22" xfId="2" applyFont="1" applyBorder="1" applyAlignment="1">
      <alignment horizontal="center"/>
    </xf>
    <xf numFmtId="0" fontId="23" fillId="0" borderId="24" xfId="2" applyBorder="1" applyAlignment="1">
      <alignment horizontal="center"/>
    </xf>
    <xf numFmtId="0" fontId="23" fillId="0" borderId="22" xfId="2" applyBorder="1" applyAlignment="1">
      <alignment horizontal="center"/>
    </xf>
    <xf numFmtId="0" fontId="23" fillId="0" borderId="2" xfId="2" applyBorder="1" applyAlignment="1">
      <alignment horizontal="center"/>
    </xf>
    <xf numFmtId="0" fontId="13" fillId="0" borderId="39" xfId="2" applyFont="1" applyBorder="1" applyAlignment="1">
      <alignment horizontal="center"/>
    </xf>
    <xf numFmtId="0" fontId="13" fillId="0" borderId="0" xfId="2" applyFont="1" applyBorder="1" applyAlignment="1">
      <alignment horizontal="center"/>
    </xf>
    <xf numFmtId="0" fontId="13" fillId="0" borderId="36" xfId="2" applyFont="1" applyBorder="1" applyAlignment="1">
      <alignment horizontal="center"/>
    </xf>
    <xf numFmtId="0" fontId="23" fillId="0" borderId="31" xfId="2" applyBorder="1" applyAlignment="1">
      <alignment horizontal="center"/>
    </xf>
    <xf numFmtId="0" fontId="23" fillId="0" borderId="32" xfId="2" applyBorder="1" applyAlignment="1">
      <alignment horizontal="center"/>
    </xf>
    <xf numFmtId="0" fontId="23" fillId="0" borderId="33" xfId="2" applyBorder="1" applyAlignment="1">
      <alignment horizontal="center"/>
    </xf>
    <xf numFmtId="0" fontId="23" fillId="0" borderId="40" xfId="2" applyBorder="1" applyAlignment="1">
      <alignment horizontal="center"/>
    </xf>
    <xf numFmtId="0" fontId="23" fillId="0" borderId="41" xfId="2" applyBorder="1" applyAlignment="1">
      <alignment horizontal="center"/>
    </xf>
    <xf numFmtId="0" fontId="23" fillId="0" borderId="42" xfId="2" applyBorder="1" applyAlignment="1">
      <alignment horizontal="center"/>
    </xf>
    <xf numFmtId="0" fontId="34" fillId="0" borderId="27" xfId="2" applyFont="1" applyBorder="1" applyAlignment="1">
      <alignment horizontal="center"/>
    </xf>
    <xf numFmtId="0" fontId="47" fillId="0" borderId="27" xfId="2" applyFont="1" applyBorder="1" applyAlignment="1">
      <alignment horizontal="center"/>
    </xf>
    <xf numFmtId="0" fontId="34" fillId="0" borderId="51" xfId="2" applyFont="1" applyBorder="1" applyAlignment="1">
      <alignment horizontal="center"/>
    </xf>
    <xf numFmtId="0" fontId="34" fillId="0" borderId="52" xfId="2" applyFont="1" applyBorder="1" applyAlignment="1">
      <alignment horizontal="center"/>
    </xf>
    <xf numFmtId="0" fontId="47" fillId="0" borderId="32" xfId="2" applyFont="1" applyBorder="1" applyAlignment="1">
      <alignment horizontal="center"/>
    </xf>
    <xf numFmtId="0" fontId="47" fillId="0" borderId="53" xfId="2" applyFont="1" applyBorder="1" applyAlignment="1">
      <alignment horizontal="center"/>
    </xf>
    <xf numFmtId="0" fontId="13" fillId="0" borderId="6" xfId="2" applyFont="1" applyFill="1" applyBorder="1" applyAlignment="1">
      <alignment horizontal="center"/>
    </xf>
    <xf numFmtId="0" fontId="13" fillId="0" borderId="5" xfId="2" applyFont="1" applyFill="1" applyBorder="1" applyAlignment="1">
      <alignment horizontal="center"/>
    </xf>
    <xf numFmtId="0" fontId="13" fillId="0" borderId="7" xfId="2" applyFont="1" applyFill="1" applyBorder="1" applyAlignment="1">
      <alignment horizontal="center"/>
    </xf>
    <xf numFmtId="0" fontId="46" fillId="0" borderId="24" xfId="2" applyFont="1" applyBorder="1" applyAlignment="1">
      <alignment horizontal="left" vertical="center"/>
    </xf>
    <xf numFmtId="0" fontId="46" fillId="0" borderId="22" xfId="2" applyFont="1" applyBorder="1" applyAlignment="1">
      <alignment horizontal="left" vertical="center"/>
    </xf>
    <xf numFmtId="0" fontId="13" fillId="0" borderId="10" xfId="2" applyFont="1" applyFill="1" applyBorder="1" applyAlignment="1">
      <alignment horizontal="center" vertical="center"/>
    </xf>
    <xf numFmtId="0" fontId="13" fillId="0" borderId="3" xfId="2" applyFont="1" applyFill="1" applyBorder="1" applyAlignment="1">
      <alignment horizontal="center" vertical="center"/>
    </xf>
    <xf numFmtId="0" fontId="13" fillId="0" borderId="5" xfId="2" applyFont="1" applyBorder="1" applyAlignment="1">
      <alignment horizontal="center" vertical="center"/>
    </xf>
    <xf numFmtId="0" fontId="13" fillId="0" borderId="6" xfId="2" applyFont="1" applyBorder="1" applyAlignment="1">
      <alignment horizontal="center" vertical="center" wrapText="1"/>
    </xf>
    <xf numFmtId="0" fontId="13" fillId="0" borderId="20" xfId="2" applyFont="1" applyBorder="1" applyAlignment="1">
      <alignment horizontal="center" vertical="center" wrapText="1"/>
    </xf>
    <xf numFmtId="0" fontId="45" fillId="0" borderId="18" xfId="2" applyFont="1" applyBorder="1" applyAlignment="1">
      <alignment horizontal="center" vertical="center" wrapText="1"/>
    </xf>
    <xf numFmtId="0" fontId="45" fillId="0" borderId="44" xfId="2" applyFont="1" applyBorder="1" applyAlignment="1">
      <alignment horizontal="center" vertical="center" wrapText="1"/>
    </xf>
    <xf numFmtId="0" fontId="45" fillId="0" borderId="49" xfId="2" applyFont="1" applyBorder="1" applyAlignment="1">
      <alignment horizontal="center" vertical="center" wrapText="1"/>
    </xf>
    <xf numFmtId="0" fontId="13" fillId="0" borderId="29" xfId="2" applyFont="1" applyBorder="1" applyAlignment="1">
      <alignment vertical="center"/>
    </xf>
    <xf numFmtId="0" fontId="23" fillId="0" borderId="29" xfId="2" applyBorder="1" applyAlignment="1">
      <alignment vertical="center"/>
    </xf>
    <xf numFmtId="0" fontId="23" fillId="0" borderId="30" xfId="2" applyBorder="1" applyAlignment="1">
      <alignment vertical="center"/>
    </xf>
    <xf numFmtId="0" fontId="47" fillId="0" borderId="55" xfId="2" applyFont="1" applyBorder="1" applyAlignment="1">
      <alignment horizontal="center" textRotation="90" wrapText="1"/>
    </xf>
    <xf numFmtId="0" fontId="23" fillId="0" borderId="12" xfId="2" applyFont="1" applyBorder="1" applyAlignment="1">
      <alignment horizontal="center" textRotation="90" wrapText="1"/>
    </xf>
    <xf numFmtId="0" fontId="47" fillId="0" borderId="46" xfId="2" applyFont="1" applyBorder="1" applyAlignment="1">
      <alignment horizontal="center" textRotation="90" wrapText="1"/>
    </xf>
    <xf numFmtId="0" fontId="47" fillId="0" borderId="8" xfId="2" applyFont="1" applyBorder="1" applyAlignment="1">
      <alignment horizontal="center" textRotation="90" wrapText="1"/>
    </xf>
    <xf numFmtId="0" fontId="34" fillId="0" borderId="25" xfId="2" applyFont="1" applyBorder="1" applyAlignment="1">
      <alignment horizontal="center" wrapText="1"/>
    </xf>
    <xf numFmtId="0" fontId="13" fillId="0" borderId="0" xfId="2" applyFont="1" applyBorder="1" applyAlignment="1">
      <alignment wrapText="1"/>
    </xf>
    <xf numFmtId="0" fontId="13" fillId="0" borderId="26" xfId="2" applyFont="1" applyBorder="1" applyAlignment="1">
      <alignment wrapText="1"/>
    </xf>
    <xf numFmtId="0" fontId="13" fillId="0" borderId="25" xfId="2" applyFont="1" applyBorder="1" applyAlignment="1">
      <alignment wrapText="1"/>
    </xf>
    <xf numFmtId="0" fontId="34" fillId="0" borderId="48" xfId="2" applyFont="1" applyBorder="1" applyAlignment="1">
      <alignment horizontal="center"/>
    </xf>
    <xf numFmtId="0" fontId="34" fillId="0" borderId="4" xfId="2" applyFont="1" applyBorder="1" applyAlignment="1">
      <alignment horizontal="center"/>
    </xf>
    <xf numFmtId="0" fontId="44" fillId="0" borderId="17" xfId="2" applyFont="1" applyBorder="1" applyAlignment="1">
      <alignment vertical="center"/>
    </xf>
    <xf numFmtId="0" fontId="24" fillId="0" borderId="27" xfId="2" applyFont="1" applyBorder="1" applyAlignment="1">
      <alignment vertical="center"/>
    </xf>
    <xf numFmtId="165" fontId="13" fillId="0" borderId="18" xfId="2" applyNumberFormat="1" applyFont="1" applyBorder="1" applyAlignment="1">
      <alignment horizontal="center" vertical="center"/>
    </xf>
    <xf numFmtId="0" fontId="13" fillId="0" borderId="18" xfId="2" applyFont="1" applyBorder="1" applyAlignment="1">
      <alignment vertical="center"/>
    </xf>
    <xf numFmtId="0" fontId="23" fillId="0" borderId="44" xfId="2" applyBorder="1" applyAlignment="1">
      <alignment vertical="center"/>
    </xf>
    <xf numFmtId="0" fontId="23" fillId="0" borderId="11" xfId="2" applyBorder="1" applyAlignment="1">
      <alignment vertical="center"/>
    </xf>
    <xf numFmtId="0" fontId="13" fillId="0" borderId="44" xfId="2" applyFont="1" applyBorder="1" applyAlignment="1">
      <alignment vertical="center"/>
    </xf>
    <xf numFmtId="0" fontId="34" fillId="0" borderId="4" xfId="2" applyFont="1" applyFill="1" applyBorder="1" applyAlignment="1">
      <alignment horizontal="center"/>
    </xf>
    <xf numFmtId="0" fontId="34" fillId="0" borderId="14" xfId="2" applyFont="1" applyFill="1" applyBorder="1" applyAlignment="1">
      <alignment horizontal="center"/>
    </xf>
    <xf numFmtId="0" fontId="34" fillId="2" borderId="4" xfId="2" applyFont="1" applyFill="1" applyBorder="1" applyAlignment="1">
      <alignment horizontal="center"/>
    </xf>
    <xf numFmtId="0" fontId="34" fillId="2" borderId="54" xfId="2" applyFont="1" applyFill="1" applyBorder="1" applyAlignment="1">
      <alignment horizontal="center"/>
    </xf>
    <xf numFmtId="0" fontId="13" fillId="0" borderId="10" xfId="2" applyFont="1" applyBorder="1" applyAlignment="1">
      <alignment horizontal="center" vertical="center"/>
    </xf>
    <xf numFmtId="0" fontId="13" fillId="0" borderId="3" xfId="2" applyFont="1" applyBorder="1" applyAlignment="1">
      <alignment horizontal="center" vertical="center"/>
    </xf>
    <xf numFmtId="0" fontId="46" fillId="0" borderId="24" xfId="2" applyFont="1" applyBorder="1" applyAlignment="1">
      <alignment horizontal="center" vertical="center"/>
    </xf>
    <xf numFmtId="0" fontId="10" fillId="0" borderId="0" xfId="0" applyFont="1" applyAlignment="1" applyProtection="1">
      <alignment horizontal="center"/>
    </xf>
    <xf numFmtId="0" fontId="12" fillId="0" borderId="0" xfId="0" applyFont="1" applyAlignment="1" applyProtection="1">
      <alignment horizontal="left"/>
    </xf>
    <xf numFmtId="0" fontId="10" fillId="0" borderId="0" xfId="0" applyFont="1" applyAlignment="1" applyProtection="1">
      <alignment horizontal="left"/>
      <protection locked="0"/>
    </xf>
    <xf numFmtId="0" fontId="10" fillId="0" borderId="0" xfId="0" applyFont="1" applyAlignment="1" applyProtection="1">
      <alignment horizontal="right"/>
      <protection locked="0"/>
    </xf>
  </cellXfs>
  <cellStyles count="4">
    <cellStyle name="Normal" xfId="0" builtinId="0"/>
    <cellStyle name="Normal 2" xfId="1" xr:uid="{00000000-0005-0000-0000-000001000000}"/>
    <cellStyle name="Normal 2 2" xfId="2" xr:uid="{00000000-0005-0000-0000-000002000000}"/>
    <cellStyle name="Normal 3" xfId="3" xr:uid="{00000000-0005-0000-0000-000003000000}"/>
  </cellStyles>
  <dxfs count="559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29"/>
  <sheetViews>
    <sheetView topLeftCell="A4" workbookViewId="0"/>
  </sheetViews>
  <sheetFormatPr defaultColWidth="89.140625" defaultRowHeight="15" x14ac:dyDescent="0.3"/>
  <cols>
    <col min="1" max="1" width="12.28515625" style="2" customWidth="1"/>
    <col min="2" max="2" width="6.42578125" style="2" bestFit="1" customWidth="1"/>
    <col min="3" max="3" width="13.28515625" style="2" bestFit="1" customWidth="1"/>
    <col min="4" max="4" width="22.28515625" style="2" bestFit="1" customWidth="1"/>
    <col min="5" max="5" width="2.28515625" style="2" customWidth="1"/>
    <col min="6" max="6" width="12.28515625" style="3" customWidth="1"/>
    <col min="7" max="7" width="6.42578125" style="3" customWidth="1"/>
    <col min="8" max="8" width="14.7109375" style="2" bestFit="1" customWidth="1"/>
    <col min="9" max="9" width="23.7109375" style="2" bestFit="1" customWidth="1"/>
    <col min="10" max="10" width="18" style="2" bestFit="1" customWidth="1"/>
    <col min="11" max="13" width="89.140625" style="2" customWidth="1"/>
    <col min="14" max="14" width="6.42578125" style="2" bestFit="1" customWidth="1"/>
    <col min="15" max="15" width="5.42578125" style="2" bestFit="1" customWidth="1"/>
    <col min="16" max="19" width="89.140625" style="2" customWidth="1"/>
    <col min="20" max="20" width="5.5703125" style="2" bestFit="1" customWidth="1"/>
    <col min="21" max="21" width="9.85546875" style="2" bestFit="1" customWidth="1"/>
    <col min="22" max="16384" width="89.140625" style="2"/>
  </cols>
  <sheetData>
    <row r="1" spans="1:9" ht="27.75" x14ac:dyDescent="0.45">
      <c r="A1" s="5" t="s">
        <v>47</v>
      </c>
      <c r="I1" s="6" t="s">
        <v>46</v>
      </c>
    </row>
    <row r="3" spans="1:9" x14ac:dyDescent="0.3">
      <c r="A3" s="1" t="s">
        <v>0</v>
      </c>
      <c r="F3" s="4" t="s">
        <v>1</v>
      </c>
      <c r="G3" s="4"/>
    </row>
    <row r="4" spans="1:9" x14ac:dyDescent="0.3">
      <c r="A4" s="1"/>
    </row>
    <row r="5" spans="1:9" x14ac:dyDescent="0.3">
      <c r="A5" s="1" t="s">
        <v>2</v>
      </c>
      <c r="F5" s="4" t="s">
        <v>2</v>
      </c>
      <c r="G5" s="4"/>
    </row>
    <row r="6" spans="1:9" x14ac:dyDescent="0.3">
      <c r="A6" s="2" t="s">
        <v>3</v>
      </c>
      <c r="C6" s="2" t="s">
        <v>31</v>
      </c>
      <c r="D6" s="2" t="s">
        <v>8</v>
      </c>
    </row>
    <row r="7" spans="1:9" x14ac:dyDescent="0.3">
      <c r="A7" s="2" t="s">
        <v>4</v>
      </c>
      <c r="C7" s="2" t="s">
        <v>32</v>
      </c>
      <c r="D7" s="2" t="s">
        <v>9</v>
      </c>
      <c r="F7" s="3" t="s">
        <v>43</v>
      </c>
      <c r="H7" s="2" t="s">
        <v>31</v>
      </c>
      <c r="I7" s="2" t="s">
        <v>45</v>
      </c>
    </row>
    <row r="9" spans="1:9" x14ac:dyDescent="0.3">
      <c r="A9" s="2" t="s">
        <v>33</v>
      </c>
      <c r="C9" s="2" t="s">
        <v>32</v>
      </c>
      <c r="D9" s="2" t="s">
        <v>11</v>
      </c>
    </row>
    <row r="10" spans="1:9" x14ac:dyDescent="0.3">
      <c r="A10" s="2" t="s">
        <v>34</v>
      </c>
      <c r="C10" s="2" t="s">
        <v>31</v>
      </c>
      <c r="D10" s="2" t="s">
        <v>11</v>
      </c>
      <c r="F10" s="3" t="s">
        <v>43</v>
      </c>
      <c r="H10" s="2" t="s">
        <v>31</v>
      </c>
      <c r="I10" s="2" t="s">
        <v>12</v>
      </c>
    </row>
    <row r="12" spans="1:9" x14ac:dyDescent="0.3">
      <c r="A12" s="2" t="s">
        <v>35</v>
      </c>
      <c r="C12" s="2" t="s">
        <v>31</v>
      </c>
      <c r="D12" s="2" t="s">
        <v>6</v>
      </c>
      <c r="F12" s="3" t="s">
        <v>44</v>
      </c>
      <c r="H12" s="2" t="s">
        <v>31</v>
      </c>
      <c r="I12" s="2" t="s">
        <v>15</v>
      </c>
    </row>
    <row r="13" spans="1:9" x14ac:dyDescent="0.3">
      <c r="A13" s="2" t="s">
        <v>36</v>
      </c>
      <c r="C13" s="2" t="s">
        <v>31</v>
      </c>
      <c r="D13" s="2" t="s">
        <v>6</v>
      </c>
      <c r="F13" s="2"/>
      <c r="G13" s="2"/>
    </row>
    <row r="14" spans="1:9" x14ac:dyDescent="0.3">
      <c r="F14" s="2" t="s">
        <v>30</v>
      </c>
      <c r="G14" s="2"/>
      <c r="H14" s="2" t="s">
        <v>32</v>
      </c>
      <c r="I14" s="2" t="s">
        <v>7</v>
      </c>
    </row>
    <row r="15" spans="1:9" x14ac:dyDescent="0.3">
      <c r="A15" s="2" t="s">
        <v>37</v>
      </c>
      <c r="C15" s="2" t="s">
        <v>32</v>
      </c>
      <c r="D15" s="2" t="s">
        <v>5</v>
      </c>
      <c r="F15" s="2"/>
      <c r="G15" s="2"/>
    </row>
    <row r="16" spans="1:9" x14ac:dyDescent="0.3">
      <c r="A16" s="2" t="s">
        <v>38</v>
      </c>
      <c r="C16" s="2" t="s">
        <v>31</v>
      </c>
      <c r="D16" s="2" t="s">
        <v>5</v>
      </c>
      <c r="F16" s="2"/>
      <c r="G16" s="2"/>
      <c r="H16" s="3"/>
    </row>
    <row r="17" spans="1:9" x14ac:dyDescent="0.3">
      <c r="F17" s="3" t="s">
        <v>16</v>
      </c>
      <c r="H17" s="2" t="s">
        <v>32</v>
      </c>
      <c r="I17" s="2" t="s">
        <v>12</v>
      </c>
    </row>
    <row r="18" spans="1:9" x14ac:dyDescent="0.3">
      <c r="A18" s="2" t="s">
        <v>39</v>
      </c>
      <c r="C18" s="2" t="s">
        <v>32</v>
      </c>
      <c r="D18" s="2" t="s">
        <v>10</v>
      </c>
    </row>
    <row r="19" spans="1:9" x14ac:dyDescent="0.3">
      <c r="A19" s="2" t="s">
        <v>40</v>
      </c>
      <c r="C19" s="2" t="s">
        <v>31</v>
      </c>
      <c r="D19" s="2" t="s">
        <v>13</v>
      </c>
    </row>
    <row r="20" spans="1:9" x14ac:dyDescent="0.3">
      <c r="A20" s="2" t="s">
        <v>41</v>
      </c>
      <c r="C20" s="2" t="s">
        <v>31</v>
      </c>
      <c r="D20" s="2" t="s">
        <v>14</v>
      </c>
    </row>
    <row r="21" spans="1:9" x14ac:dyDescent="0.3">
      <c r="A21" s="2" t="s">
        <v>42</v>
      </c>
      <c r="C21" s="2" t="s">
        <v>32</v>
      </c>
      <c r="D21" s="2" t="s">
        <v>14</v>
      </c>
    </row>
    <row r="27" spans="1:9" x14ac:dyDescent="0.3">
      <c r="A27" s="1"/>
    </row>
    <row r="28" spans="1:9" x14ac:dyDescent="0.3">
      <c r="A28" s="1"/>
    </row>
    <row r="29" spans="1:9" x14ac:dyDescent="0.3">
      <c r="A29" s="1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/>
  <dimension ref="A1:H30"/>
  <sheetViews>
    <sheetView workbookViewId="0"/>
  </sheetViews>
  <sheetFormatPr defaultRowHeight="12.75" x14ac:dyDescent="0.2"/>
  <cols>
    <col min="1" max="1" width="19.140625" bestFit="1" customWidth="1"/>
    <col min="2" max="3" width="8.85546875" style="7" customWidth="1"/>
  </cols>
  <sheetData>
    <row r="1" spans="1:8" x14ac:dyDescent="0.2">
      <c r="A1" s="8" t="s">
        <v>17</v>
      </c>
      <c r="B1" s="9" t="s">
        <v>18</v>
      </c>
      <c r="C1" s="9" t="s">
        <v>19</v>
      </c>
    </row>
    <row r="2" spans="1:8" x14ac:dyDescent="0.2">
      <c r="A2" s="26" t="s">
        <v>68</v>
      </c>
      <c r="B2" s="25">
        <v>1</v>
      </c>
      <c r="C2" s="25">
        <v>11</v>
      </c>
    </row>
    <row r="3" spans="1:8" x14ac:dyDescent="0.2">
      <c r="A3" s="26" t="s">
        <v>64</v>
      </c>
      <c r="B3" s="25">
        <v>2</v>
      </c>
      <c r="C3" s="25">
        <v>22</v>
      </c>
    </row>
    <row r="4" spans="1:8" x14ac:dyDescent="0.2">
      <c r="A4" s="26" t="s">
        <v>67</v>
      </c>
      <c r="B4" s="25">
        <v>3</v>
      </c>
      <c r="C4" s="25">
        <v>33</v>
      </c>
    </row>
    <row r="5" spans="1:8" x14ac:dyDescent="0.2">
      <c r="A5" s="26" t="s">
        <v>63</v>
      </c>
      <c r="B5" s="25">
        <v>4</v>
      </c>
      <c r="C5" s="25">
        <v>44</v>
      </c>
    </row>
    <row r="6" spans="1:8" x14ac:dyDescent="0.2">
      <c r="A6" s="26" t="s">
        <v>65</v>
      </c>
      <c r="B6" s="25">
        <v>5</v>
      </c>
      <c r="C6" s="25">
        <v>55</v>
      </c>
    </row>
    <row r="7" spans="1:8" x14ac:dyDescent="0.2">
      <c r="A7" s="26" t="s">
        <v>151</v>
      </c>
      <c r="B7" s="25">
        <v>6</v>
      </c>
      <c r="C7" s="25">
        <v>66</v>
      </c>
    </row>
    <row r="8" spans="1:8" x14ac:dyDescent="0.2">
      <c r="A8" s="26" t="s">
        <v>96</v>
      </c>
      <c r="B8" s="25">
        <v>7</v>
      </c>
      <c r="C8" s="25">
        <v>77</v>
      </c>
    </row>
    <row r="9" spans="1:8" x14ac:dyDescent="0.2">
      <c r="A9" s="26" t="s">
        <v>95</v>
      </c>
      <c r="B9" s="25">
        <v>8</v>
      </c>
      <c r="C9" s="25">
        <v>88</v>
      </c>
    </row>
    <row r="10" spans="1:8" x14ac:dyDescent="0.2">
      <c r="A10" s="29"/>
      <c r="B10" s="30"/>
      <c r="C10" s="30"/>
    </row>
    <row r="11" spans="1:8" x14ac:dyDescent="0.2">
      <c r="A11" s="23"/>
      <c r="B11" s="24" t="s">
        <v>29</v>
      </c>
      <c r="C11" s="22"/>
      <c r="D11" s="21"/>
      <c r="G11" s="19"/>
      <c r="H11" s="20"/>
    </row>
    <row r="12" spans="1:8" x14ac:dyDescent="0.2">
      <c r="A12" s="27">
        <f>B2</f>
        <v>1</v>
      </c>
      <c r="B12" s="28" t="str">
        <f>A2</f>
        <v>AAAC</v>
      </c>
      <c r="G12" s="19"/>
      <c r="H12" s="20"/>
    </row>
    <row r="13" spans="1:8" x14ac:dyDescent="0.2">
      <c r="A13" s="27">
        <f>C2</f>
        <v>11</v>
      </c>
      <c r="B13" s="28" t="str">
        <f>A2</f>
        <v>AAAC</v>
      </c>
    </row>
    <row r="14" spans="1:8" x14ac:dyDescent="0.2">
      <c r="A14" s="27">
        <f>B3</f>
        <v>2</v>
      </c>
      <c r="B14" s="28" t="str">
        <f>A3</f>
        <v>ADAC</v>
      </c>
    </row>
    <row r="15" spans="1:8" x14ac:dyDescent="0.2">
      <c r="A15" s="27">
        <f>C3</f>
        <v>22</v>
      </c>
      <c r="B15" s="28" t="str">
        <f>A3</f>
        <v>ADAC</v>
      </c>
    </row>
    <row r="16" spans="1:8" x14ac:dyDescent="0.2">
      <c r="A16" s="27">
        <f>B4</f>
        <v>3</v>
      </c>
      <c r="B16" s="28" t="str">
        <f>A4</f>
        <v>BSAC</v>
      </c>
    </row>
    <row r="17" spans="1:2" x14ac:dyDescent="0.2">
      <c r="A17" s="27">
        <f>C4</f>
        <v>33</v>
      </c>
      <c r="B17" s="28" t="str">
        <f>A4</f>
        <v>BSAC</v>
      </c>
    </row>
    <row r="18" spans="1:2" x14ac:dyDescent="0.2">
      <c r="A18" s="27">
        <f>B5</f>
        <v>4</v>
      </c>
      <c r="B18" s="28" t="str">
        <f>A5</f>
        <v>DHH</v>
      </c>
    </row>
    <row r="19" spans="1:2" x14ac:dyDescent="0.2">
      <c r="A19" s="27">
        <f>C5</f>
        <v>44</v>
      </c>
      <c r="B19" s="28" t="str">
        <f>A5</f>
        <v>DHH</v>
      </c>
    </row>
    <row r="20" spans="1:2" x14ac:dyDescent="0.2">
      <c r="A20" s="27">
        <f>B6</f>
        <v>5</v>
      </c>
      <c r="B20" s="28" t="str">
        <f>A6</f>
        <v>IH</v>
      </c>
    </row>
    <row r="21" spans="1:2" x14ac:dyDescent="0.2">
      <c r="A21" s="27">
        <f>C6</f>
        <v>55</v>
      </c>
      <c r="B21" s="28" t="str">
        <f>A6</f>
        <v>IH</v>
      </c>
    </row>
    <row r="22" spans="1:2" x14ac:dyDescent="0.2">
      <c r="A22" s="27">
        <f>B7</f>
        <v>6</v>
      </c>
      <c r="B22" s="28" t="str">
        <f>A7</f>
        <v>ISA</v>
      </c>
    </row>
    <row r="23" spans="1:2" x14ac:dyDescent="0.2">
      <c r="A23" s="27">
        <f>C7</f>
        <v>66</v>
      </c>
      <c r="B23" s="28" t="str">
        <f>A7</f>
        <v>ISA</v>
      </c>
    </row>
    <row r="24" spans="1:2" x14ac:dyDescent="0.2">
      <c r="A24" s="27">
        <f>B8</f>
        <v>7</v>
      </c>
      <c r="B24" s="28" t="str">
        <f>A8</f>
        <v>MAC_PSH</v>
      </c>
    </row>
    <row r="25" spans="1:2" x14ac:dyDescent="0.2">
      <c r="A25" s="27">
        <f>C8</f>
        <v>77</v>
      </c>
      <c r="B25" s="28" t="str">
        <f>A8</f>
        <v>MAC_PSH</v>
      </c>
    </row>
    <row r="26" spans="1:2" x14ac:dyDescent="0.2">
      <c r="A26" s="27">
        <f>B9</f>
        <v>8</v>
      </c>
      <c r="B26" s="28" t="str">
        <f>A9</f>
        <v>TN</v>
      </c>
    </row>
    <row r="27" spans="1:2" x14ac:dyDescent="0.2">
      <c r="A27" s="27">
        <f>C9</f>
        <v>88</v>
      </c>
      <c r="B27" s="28" t="str">
        <f>A9</f>
        <v>TN</v>
      </c>
    </row>
    <row r="28" spans="1:2" x14ac:dyDescent="0.2">
      <c r="A28" s="27">
        <f>B10</f>
        <v>0</v>
      </c>
      <c r="B28" s="27">
        <f>A10</f>
        <v>0</v>
      </c>
    </row>
    <row r="29" spans="1:2" x14ac:dyDescent="0.2">
      <c r="A29" s="27">
        <f>C10</f>
        <v>0</v>
      </c>
      <c r="B29" s="27">
        <f>A10</f>
        <v>0</v>
      </c>
    </row>
    <row r="30" spans="1:2" x14ac:dyDescent="0.2">
      <c r="A30" s="7"/>
    </row>
  </sheetData>
  <sheetProtection password="C73B" sheet="1" selectLockedCells="1"/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>
    <pageSetUpPr fitToPage="1"/>
  </sheetPr>
  <dimension ref="B1:M51"/>
  <sheetViews>
    <sheetView workbookViewId="0">
      <pane ySplit="1" topLeftCell="A7" activePane="bottomLeft" state="frozen"/>
      <selection activeCell="E186" sqref="E186"/>
      <selection pane="bottomLeft" activeCell="D16" sqref="D16"/>
    </sheetView>
  </sheetViews>
  <sheetFormatPr defaultColWidth="8.85546875" defaultRowHeight="15" x14ac:dyDescent="0.25"/>
  <cols>
    <col min="1" max="1" width="0.85546875" style="37" customWidth="1"/>
    <col min="2" max="2" width="13.42578125" style="37" customWidth="1"/>
    <col min="3" max="3" width="4.42578125" style="37" customWidth="1"/>
    <col min="4" max="4" width="31.7109375" style="37" customWidth="1"/>
    <col min="5" max="5" width="4.28515625" style="37" customWidth="1"/>
    <col min="6" max="6" width="13.42578125" style="37" customWidth="1"/>
    <col min="7" max="7" width="4.42578125" style="37" customWidth="1"/>
    <col min="8" max="8" width="31.7109375" style="37" customWidth="1"/>
    <col min="9" max="11" width="8.85546875" style="37"/>
    <col min="12" max="12" width="10.28515625" style="37" hidden="1" customWidth="1"/>
    <col min="13" max="13" width="10.140625" style="37" hidden="1" customWidth="1"/>
    <col min="14" max="16384" width="8.85546875" style="37"/>
  </cols>
  <sheetData>
    <row r="1" spans="2:13" ht="23.25" x14ac:dyDescent="0.25">
      <c r="B1" s="347" t="s">
        <v>221</v>
      </c>
      <c r="C1" s="347"/>
      <c r="D1" s="347"/>
      <c r="E1" s="347"/>
      <c r="F1" s="347"/>
      <c r="G1" s="347"/>
      <c r="H1" s="347"/>
    </row>
    <row r="2" spans="2:13" ht="18.75" x14ac:dyDescent="0.3">
      <c r="B2" s="348" t="s">
        <v>184</v>
      </c>
      <c r="C2" s="349"/>
      <c r="D2" s="349"/>
      <c r="E2" s="349"/>
      <c r="F2" s="349"/>
      <c r="G2" s="349"/>
      <c r="H2" s="349"/>
    </row>
    <row r="3" spans="2:13" x14ac:dyDescent="0.25">
      <c r="C3" s="38"/>
    </row>
    <row r="4" spans="2:13" ht="22.5" customHeight="1" x14ac:dyDescent="0.25">
      <c r="B4" s="183" t="s">
        <v>178</v>
      </c>
      <c r="C4" s="354" t="s">
        <v>179</v>
      </c>
      <c r="D4" s="355"/>
      <c r="F4" s="183" t="s">
        <v>17</v>
      </c>
      <c r="G4" s="350" t="s">
        <v>214</v>
      </c>
      <c r="H4" s="351"/>
    </row>
    <row r="5" spans="2:13" ht="7.5" customHeight="1" x14ac:dyDescent="0.25">
      <c r="B5" s="39"/>
      <c r="C5" s="40"/>
      <c r="D5" s="39"/>
      <c r="F5" s="39"/>
      <c r="G5" s="39"/>
      <c r="H5" s="39"/>
    </row>
    <row r="6" spans="2:13" ht="22.5" customHeight="1" x14ac:dyDescent="0.25">
      <c r="B6" s="183" t="s">
        <v>180</v>
      </c>
      <c r="C6" s="356" t="s">
        <v>185</v>
      </c>
      <c r="D6" s="355"/>
      <c r="F6" s="183" t="s">
        <v>181</v>
      </c>
      <c r="G6" s="352">
        <v>43212</v>
      </c>
      <c r="H6" s="353"/>
    </row>
    <row r="7" spans="2:13" ht="7.5" customHeight="1" x14ac:dyDescent="0.25">
      <c r="C7" s="38"/>
    </row>
    <row r="8" spans="2:13" ht="18" customHeight="1" x14ac:dyDescent="0.25">
      <c r="B8" s="357" t="s">
        <v>31</v>
      </c>
      <c r="C8" s="357"/>
      <c r="D8" s="357"/>
      <c r="F8" s="357" t="s">
        <v>32</v>
      </c>
      <c r="G8" s="357"/>
      <c r="H8" s="357"/>
    </row>
    <row r="9" spans="2:13" ht="7.5" customHeight="1" x14ac:dyDescent="0.25">
      <c r="B9" s="41"/>
      <c r="C9" s="42"/>
      <c r="D9" s="41"/>
      <c r="E9" s="41"/>
      <c r="F9" s="41"/>
      <c r="G9" s="41"/>
      <c r="H9" s="41"/>
    </row>
    <row r="10" spans="2:13" ht="18" customHeight="1" x14ac:dyDescent="0.25">
      <c r="B10" s="358" t="s">
        <v>5</v>
      </c>
      <c r="C10" s="290" t="s">
        <v>48</v>
      </c>
      <c r="D10" s="291" t="s">
        <v>240</v>
      </c>
      <c r="E10" s="41"/>
      <c r="F10" s="360" t="s">
        <v>5</v>
      </c>
      <c r="G10" s="294" t="s">
        <v>48</v>
      </c>
      <c r="H10" s="295" t="s">
        <v>244</v>
      </c>
      <c r="L10" s="37" t="str">
        <f>B10</f>
        <v>100m</v>
      </c>
      <c r="M10" s="37" t="str">
        <f>F10</f>
        <v>100m</v>
      </c>
    </row>
    <row r="11" spans="2:13" ht="18" customHeight="1" x14ac:dyDescent="0.25">
      <c r="B11" s="359"/>
      <c r="C11" s="290" t="s">
        <v>49</v>
      </c>
      <c r="D11" s="291" t="s">
        <v>243</v>
      </c>
      <c r="E11" s="41"/>
      <c r="F11" s="361"/>
      <c r="G11" s="294" t="s">
        <v>49</v>
      </c>
      <c r="H11" s="295" t="s">
        <v>245</v>
      </c>
      <c r="L11" s="37" t="str">
        <f>B12</f>
        <v>400m</v>
      </c>
      <c r="M11" s="37" t="str">
        <f>F12</f>
        <v>300m</v>
      </c>
    </row>
    <row r="12" spans="2:13" ht="18" customHeight="1" x14ac:dyDescent="0.25">
      <c r="B12" s="358" t="s">
        <v>188</v>
      </c>
      <c r="C12" s="290" t="s">
        <v>48</v>
      </c>
      <c r="D12" s="291" t="s">
        <v>241</v>
      </c>
      <c r="E12" s="41"/>
      <c r="F12" s="360" t="s">
        <v>189</v>
      </c>
      <c r="G12" s="294" t="s">
        <v>48</v>
      </c>
      <c r="H12" s="295" t="s">
        <v>342</v>
      </c>
      <c r="L12" s="37" t="str">
        <f>B14</f>
        <v>800m</v>
      </c>
      <c r="M12" s="37" t="str">
        <f>F14</f>
        <v>800m</v>
      </c>
    </row>
    <row r="13" spans="2:13" ht="18" customHeight="1" x14ac:dyDescent="0.25">
      <c r="B13" s="359"/>
      <c r="C13" s="290" t="s">
        <v>49</v>
      </c>
      <c r="D13" s="291" t="s">
        <v>345</v>
      </c>
      <c r="E13" s="41"/>
      <c r="F13" s="362"/>
      <c r="G13" s="296" t="s">
        <v>49</v>
      </c>
      <c r="H13" s="295" t="s">
        <v>247</v>
      </c>
      <c r="L13" s="37" t="str">
        <f>B16</f>
        <v>400mH</v>
      </c>
      <c r="M13" s="37" t="str">
        <f>F16</f>
        <v>300mH</v>
      </c>
    </row>
    <row r="14" spans="2:13" ht="18" customHeight="1" x14ac:dyDescent="0.25">
      <c r="B14" s="358" t="s">
        <v>6</v>
      </c>
      <c r="C14" s="290" t="s">
        <v>48</v>
      </c>
      <c r="D14" s="291" t="s">
        <v>242</v>
      </c>
      <c r="E14" s="41"/>
      <c r="F14" s="363" t="s">
        <v>6</v>
      </c>
      <c r="G14" s="294" t="s">
        <v>48</v>
      </c>
      <c r="H14" s="295" t="s">
        <v>248</v>
      </c>
      <c r="L14" s="184" t="s">
        <v>202</v>
      </c>
      <c r="M14" s="37" t="s">
        <v>207</v>
      </c>
    </row>
    <row r="15" spans="2:13" ht="18" customHeight="1" x14ac:dyDescent="0.25">
      <c r="B15" s="359"/>
      <c r="C15" s="290" t="s">
        <v>49</v>
      </c>
      <c r="D15" s="291" t="s">
        <v>345</v>
      </c>
      <c r="E15" s="41"/>
      <c r="F15" s="363"/>
      <c r="G15" s="294" t="s">
        <v>49</v>
      </c>
      <c r="H15" s="295" t="s">
        <v>246</v>
      </c>
      <c r="L15" s="37" t="s">
        <v>205</v>
      </c>
      <c r="M15" s="37" t="s">
        <v>206</v>
      </c>
    </row>
    <row r="16" spans="2:13" ht="18" customHeight="1" x14ac:dyDescent="0.25">
      <c r="B16" s="358" t="s">
        <v>186</v>
      </c>
      <c r="C16" s="290" t="s">
        <v>48</v>
      </c>
      <c r="D16" s="291"/>
      <c r="E16" s="41"/>
      <c r="F16" s="363" t="s">
        <v>187</v>
      </c>
      <c r="G16" s="294" t="s">
        <v>48</v>
      </c>
      <c r="H16" s="295" t="s">
        <v>249</v>
      </c>
      <c r="L16" s="37" t="s">
        <v>206</v>
      </c>
      <c r="M16" s="37" t="s">
        <v>202</v>
      </c>
    </row>
    <row r="17" spans="2:13" ht="18" customHeight="1" x14ac:dyDescent="0.25">
      <c r="B17" s="359"/>
      <c r="C17" s="290" t="s">
        <v>49</v>
      </c>
      <c r="D17" s="291"/>
      <c r="E17" s="41"/>
      <c r="F17" s="360"/>
      <c r="G17" s="296" t="s">
        <v>49</v>
      </c>
      <c r="H17" s="295" t="s">
        <v>250</v>
      </c>
      <c r="L17" s="37" t="s">
        <v>160</v>
      </c>
    </row>
    <row r="18" spans="2:13" ht="18" customHeight="1" x14ac:dyDescent="0.25">
      <c r="B18" s="358" t="s">
        <v>50</v>
      </c>
      <c r="C18" s="292">
        <v>1</v>
      </c>
      <c r="D18" s="293" t="s">
        <v>242</v>
      </c>
      <c r="E18" s="41"/>
      <c r="F18" s="363" t="s">
        <v>50</v>
      </c>
      <c r="G18" s="294">
        <v>1</v>
      </c>
      <c r="H18" s="297" t="s">
        <v>249</v>
      </c>
    </row>
    <row r="19" spans="2:13" ht="18" customHeight="1" x14ac:dyDescent="0.25">
      <c r="B19" s="367"/>
      <c r="C19" s="292">
        <v>2</v>
      </c>
      <c r="D19" s="293" t="s">
        <v>240</v>
      </c>
      <c r="E19" s="41"/>
      <c r="F19" s="363"/>
      <c r="G19" s="294">
        <v>2</v>
      </c>
      <c r="H19" s="297" t="s">
        <v>244</v>
      </c>
    </row>
    <row r="20" spans="2:13" ht="18" customHeight="1" x14ac:dyDescent="0.25">
      <c r="B20" s="367"/>
      <c r="C20" s="292">
        <v>3</v>
      </c>
      <c r="D20" s="291" t="s">
        <v>243</v>
      </c>
      <c r="E20" s="41"/>
      <c r="F20" s="363"/>
      <c r="G20" s="294">
        <v>3</v>
      </c>
      <c r="H20" s="298" t="s">
        <v>250</v>
      </c>
    </row>
    <row r="21" spans="2:13" ht="18" customHeight="1" x14ac:dyDescent="0.25">
      <c r="B21" s="359"/>
      <c r="C21" s="292">
        <v>4</v>
      </c>
      <c r="D21" s="293" t="s">
        <v>241</v>
      </c>
      <c r="E21" s="41"/>
      <c r="F21" s="363"/>
      <c r="G21" s="294">
        <v>4</v>
      </c>
      <c r="H21" s="298" t="s">
        <v>247</v>
      </c>
    </row>
    <row r="22" spans="2:13" ht="18" customHeight="1" x14ac:dyDescent="0.25">
      <c r="B22" s="43"/>
      <c r="C22" s="44"/>
      <c r="D22" s="41" t="s">
        <v>183</v>
      </c>
      <c r="E22" s="41"/>
      <c r="F22" s="45"/>
      <c r="G22" s="46"/>
      <c r="H22" s="47"/>
    </row>
    <row r="23" spans="2:13" ht="18" customHeight="1" x14ac:dyDescent="0.25">
      <c r="B23" s="358" t="s">
        <v>15</v>
      </c>
      <c r="C23" s="300" t="s">
        <v>48</v>
      </c>
      <c r="D23" s="301" t="s">
        <v>243</v>
      </c>
      <c r="E23" s="41"/>
      <c r="F23" s="360" t="s">
        <v>193</v>
      </c>
      <c r="G23" s="294" t="s">
        <v>48</v>
      </c>
      <c r="H23" s="297"/>
    </row>
    <row r="24" spans="2:13" ht="18" customHeight="1" x14ac:dyDescent="0.25">
      <c r="B24" s="359"/>
      <c r="C24" s="300" t="s">
        <v>49</v>
      </c>
      <c r="D24" s="301" t="s">
        <v>241</v>
      </c>
      <c r="E24" s="41"/>
      <c r="F24" s="361"/>
      <c r="G24" s="294" t="s">
        <v>49</v>
      </c>
      <c r="H24" s="297"/>
    </row>
    <row r="25" spans="2:13" ht="18" customHeight="1" x14ac:dyDescent="0.25">
      <c r="B25" s="358" t="s">
        <v>190</v>
      </c>
      <c r="C25" s="300" t="s">
        <v>48</v>
      </c>
      <c r="D25" s="301"/>
      <c r="E25" s="41"/>
      <c r="F25" s="360" t="s">
        <v>191</v>
      </c>
      <c r="G25" s="294" t="s">
        <v>48</v>
      </c>
      <c r="H25" s="297" t="s">
        <v>249</v>
      </c>
    </row>
    <row r="26" spans="2:13" ht="18" customHeight="1" x14ac:dyDescent="0.25">
      <c r="B26" s="359"/>
      <c r="C26" s="300" t="s">
        <v>49</v>
      </c>
      <c r="D26" s="301"/>
      <c r="E26" s="41"/>
      <c r="F26" s="361"/>
      <c r="G26" s="294" t="s">
        <v>49</v>
      </c>
      <c r="H26" s="297" t="s">
        <v>250</v>
      </c>
      <c r="L26" s="50"/>
      <c r="M26" s="50"/>
    </row>
    <row r="27" spans="2:13" s="50" customFormat="1" ht="18" customHeight="1" x14ac:dyDescent="0.25">
      <c r="B27" s="358" t="s">
        <v>191</v>
      </c>
      <c r="C27" s="300" t="s">
        <v>48</v>
      </c>
      <c r="D27" s="301" t="s">
        <v>240</v>
      </c>
      <c r="E27" s="41"/>
      <c r="F27" s="360" t="s">
        <v>15</v>
      </c>
      <c r="G27" s="294" t="s">
        <v>48</v>
      </c>
      <c r="H27" s="297" t="s">
        <v>251</v>
      </c>
    </row>
    <row r="28" spans="2:13" s="50" customFormat="1" ht="18" customHeight="1" x14ac:dyDescent="0.25">
      <c r="B28" s="359"/>
      <c r="C28" s="300" t="s">
        <v>49</v>
      </c>
      <c r="D28" s="301" t="s">
        <v>345</v>
      </c>
      <c r="E28" s="41"/>
      <c r="F28" s="361"/>
      <c r="G28" s="294" t="s">
        <v>49</v>
      </c>
      <c r="H28" s="297" t="s">
        <v>252</v>
      </c>
      <c r="L28" s="37"/>
      <c r="M28" s="37"/>
    </row>
    <row r="29" spans="2:13" ht="18" customHeight="1" x14ac:dyDescent="0.25">
      <c r="B29" s="358" t="s">
        <v>192</v>
      </c>
      <c r="C29" s="300" t="s">
        <v>48</v>
      </c>
      <c r="D29" s="301" t="s">
        <v>243</v>
      </c>
      <c r="F29" s="360" t="s">
        <v>192</v>
      </c>
      <c r="G29" s="294" t="s">
        <v>48</v>
      </c>
      <c r="H29" s="297"/>
    </row>
    <row r="30" spans="2:13" ht="18" customHeight="1" x14ac:dyDescent="0.25">
      <c r="B30" s="359"/>
      <c r="C30" s="300" t="s">
        <v>49</v>
      </c>
      <c r="D30" s="301" t="s">
        <v>241</v>
      </c>
      <c r="F30" s="361"/>
      <c r="G30" s="294" t="s">
        <v>49</v>
      </c>
      <c r="H30" s="297"/>
    </row>
    <row r="31" spans="2:13" ht="18" customHeight="1" x14ac:dyDescent="0.25">
      <c r="C31" s="38"/>
      <c r="G31" s="46"/>
      <c r="H31" s="48"/>
      <c r="L31" s="50"/>
      <c r="M31" s="50"/>
    </row>
    <row r="32" spans="2:13" s="50" customFormat="1" ht="18" customHeight="1" thickBot="1" x14ac:dyDescent="0.3">
      <c r="B32" s="368" t="s">
        <v>153</v>
      </c>
      <c r="C32" s="368"/>
      <c r="D32" s="368"/>
      <c r="E32" s="368"/>
      <c r="F32" s="368"/>
      <c r="G32" s="368"/>
      <c r="H32" s="368"/>
    </row>
    <row r="33" spans="2:13" s="50" customFormat="1" ht="18" customHeight="1" x14ac:dyDescent="0.25">
      <c r="B33" s="234" t="s">
        <v>154</v>
      </c>
      <c r="C33" s="235" t="s">
        <v>122</v>
      </c>
      <c r="D33" s="236" t="s">
        <v>155</v>
      </c>
      <c r="E33" s="38"/>
      <c r="F33" s="252" t="s">
        <v>154</v>
      </c>
      <c r="G33" s="253" t="s">
        <v>122</v>
      </c>
      <c r="H33" s="254" t="s">
        <v>155</v>
      </c>
    </row>
    <row r="34" spans="2:13" s="50" customFormat="1" ht="18" customHeight="1" x14ac:dyDescent="0.25">
      <c r="B34" s="302"/>
      <c r="C34" s="303"/>
      <c r="D34" s="304"/>
      <c r="F34" s="317"/>
      <c r="G34" s="318"/>
      <c r="H34" s="319"/>
    </row>
    <row r="35" spans="2:13" s="50" customFormat="1" ht="18" customHeight="1" x14ac:dyDescent="0.25">
      <c r="B35" s="305"/>
      <c r="C35" s="303"/>
      <c r="D35" s="304"/>
      <c r="F35" s="317"/>
      <c r="G35" s="318"/>
      <c r="H35" s="319"/>
    </row>
    <row r="36" spans="2:13" s="50" customFormat="1" ht="18" customHeight="1" x14ac:dyDescent="0.25">
      <c r="B36" s="305"/>
      <c r="C36" s="303"/>
      <c r="D36" s="304"/>
      <c r="F36" s="317"/>
      <c r="G36" s="318"/>
      <c r="H36" s="319"/>
    </row>
    <row r="37" spans="2:13" s="50" customFormat="1" ht="18" customHeight="1" x14ac:dyDescent="0.25">
      <c r="B37" s="306"/>
      <c r="C37" s="303"/>
      <c r="D37" s="304"/>
      <c r="F37" s="317"/>
      <c r="G37" s="318"/>
      <c r="H37" s="319"/>
    </row>
    <row r="38" spans="2:13" s="50" customFormat="1" ht="18" customHeight="1" x14ac:dyDescent="0.25">
      <c r="B38" s="305"/>
      <c r="C38" s="303"/>
      <c r="D38" s="307"/>
      <c r="F38" s="320"/>
      <c r="G38" s="318"/>
      <c r="H38" s="319"/>
    </row>
    <row r="39" spans="2:13" s="50" customFormat="1" ht="18" customHeight="1" x14ac:dyDescent="0.25">
      <c r="B39" s="305"/>
      <c r="C39" s="303"/>
      <c r="D39" s="307"/>
      <c r="F39" s="320"/>
      <c r="G39" s="318"/>
      <c r="H39" s="321"/>
    </row>
    <row r="40" spans="2:13" s="50" customFormat="1" ht="18" customHeight="1" x14ac:dyDescent="0.25">
      <c r="B40" s="305"/>
      <c r="C40" s="303"/>
      <c r="D40" s="307"/>
      <c r="F40" s="320"/>
      <c r="G40" s="318"/>
      <c r="H40" s="321"/>
    </row>
    <row r="41" spans="2:13" s="50" customFormat="1" ht="18" customHeight="1" x14ac:dyDescent="0.25">
      <c r="B41" s="308"/>
      <c r="C41" s="303"/>
      <c r="D41" s="309"/>
      <c r="F41" s="320"/>
      <c r="G41" s="318"/>
      <c r="H41" s="321"/>
      <c r="L41" s="37"/>
      <c r="M41" s="37"/>
    </row>
    <row r="42" spans="2:13" ht="18" customHeight="1" x14ac:dyDescent="0.25">
      <c r="B42" s="308"/>
      <c r="C42" s="303"/>
      <c r="D42" s="310"/>
      <c r="F42" s="320"/>
      <c r="G42" s="318"/>
      <c r="H42" s="321"/>
      <c r="L42" s="50"/>
      <c r="M42" s="50"/>
    </row>
    <row r="43" spans="2:13" s="50" customFormat="1" ht="18" customHeight="1" x14ac:dyDescent="0.25">
      <c r="B43" s="311"/>
      <c r="C43" s="312"/>
      <c r="D43" s="313"/>
      <c r="F43" s="322"/>
      <c r="G43" s="323"/>
      <c r="H43" s="324"/>
    </row>
    <row r="44" spans="2:13" s="50" customFormat="1" ht="18" customHeight="1" x14ac:dyDescent="0.25">
      <c r="B44" s="311"/>
      <c r="C44" s="312"/>
      <c r="D44" s="313"/>
      <c r="F44" s="322"/>
      <c r="G44" s="323"/>
      <c r="H44" s="324"/>
    </row>
    <row r="45" spans="2:13" s="50" customFormat="1" ht="18" customHeight="1" x14ac:dyDescent="0.25">
      <c r="B45" s="311"/>
      <c r="C45" s="312"/>
      <c r="D45" s="313"/>
      <c r="F45" s="322"/>
      <c r="G45" s="323"/>
      <c r="H45" s="324"/>
    </row>
    <row r="46" spans="2:13" s="50" customFormat="1" ht="18" customHeight="1" x14ac:dyDescent="0.25">
      <c r="B46" s="311"/>
      <c r="C46" s="312"/>
      <c r="D46" s="313"/>
      <c r="F46" s="322"/>
      <c r="G46" s="323"/>
      <c r="H46" s="324"/>
      <c r="L46" s="37"/>
      <c r="M46" s="37"/>
    </row>
    <row r="47" spans="2:13" ht="18" customHeight="1" thickBot="1" x14ac:dyDescent="0.3">
      <c r="B47" s="314"/>
      <c r="C47" s="315"/>
      <c r="D47" s="316"/>
      <c r="F47" s="325"/>
      <c r="G47" s="326"/>
      <c r="H47" s="327"/>
    </row>
    <row r="48" spans="2:13" ht="18" customHeight="1" x14ac:dyDescent="0.25">
      <c r="C48" s="38"/>
      <c r="F48" s="45"/>
      <c r="G48" s="46"/>
      <c r="H48" s="48"/>
    </row>
    <row r="49" spans="2:4" ht="22.5" customHeight="1" x14ac:dyDescent="0.25">
      <c r="B49" s="364" t="s">
        <v>51</v>
      </c>
      <c r="C49" s="365"/>
      <c r="D49" s="366"/>
    </row>
    <row r="50" spans="2:4" ht="18" customHeight="1" x14ac:dyDescent="0.25">
      <c r="B50" s="49"/>
      <c r="C50" s="38"/>
    </row>
    <row r="51" spans="2:4" x14ac:dyDescent="0.25">
      <c r="C51" s="38"/>
    </row>
  </sheetData>
  <sheetProtection algorithmName="SHA-512" hashValue="vMvNqoVhQVfi7SqPBV5cG+YnaWsIfJXw9zuI71yjq9QXEEl3sAjGE6hPR+CQaaB3XsiH7NQeZFEo+eyJAkY6vA==" saltValue="X3B7bYeqt3cbdOR1nsZ8nA==" spinCount="100000" sheet="1" objects="1" scenarios="1"/>
  <mergeCells count="28">
    <mergeCell ref="B49:D49"/>
    <mergeCell ref="B18:B21"/>
    <mergeCell ref="F18:F21"/>
    <mergeCell ref="B23:B24"/>
    <mergeCell ref="F23:F24"/>
    <mergeCell ref="B25:B26"/>
    <mergeCell ref="F25:F26"/>
    <mergeCell ref="B32:H32"/>
    <mergeCell ref="B27:B28"/>
    <mergeCell ref="F27:F28"/>
    <mergeCell ref="B14:B15"/>
    <mergeCell ref="F14:F15"/>
    <mergeCell ref="B16:B17"/>
    <mergeCell ref="F16:F17"/>
    <mergeCell ref="B29:B30"/>
    <mergeCell ref="F29:F30"/>
    <mergeCell ref="B8:D8"/>
    <mergeCell ref="F8:H8"/>
    <mergeCell ref="B10:B11"/>
    <mergeCell ref="F10:F11"/>
    <mergeCell ref="B12:B13"/>
    <mergeCell ref="F12:F13"/>
    <mergeCell ref="B1:H1"/>
    <mergeCell ref="B2:H2"/>
    <mergeCell ref="G4:H4"/>
    <mergeCell ref="G6:H6"/>
    <mergeCell ref="C4:D4"/>
    <mergeCell ref="C6:D6"/>
  </mergeCells>
  <dataValidations count="2">
    <dataValidation type="list" allowBlank="1" showInputMessage="1" showErrorMessage="1" sqref="B34:B47" xr:uid="{00000000-0002-0000-0200-000000000000}">
      <formula1>$L$10:$L$17</formula1>
    </dataValidation>
    <dataValidation type="list" allowBlank="1" showInputMessage="1" showErrorMessage="1" sqref="F34:F47" xr:uid="{00000000-0002-0000-0200-000001000000}">
      <formula1>$M$10:$M$17</formula1>
    </dataValidation>
  </dataValidations>
  <printOptions horizontalCentered="1"/>
  <pageMargins left="0" right="0" top="0" bottom="0" header="0" footer="0"/>
  <pageSetup paperSize="9" scale="9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1">
    <pageSetUpPr fitToPage="1"/>
  </sheetPr>
  <dimension ref="B1:M51"/>
  <sheetViews>
    <sheetView workbookViewId="0">
      <pane ySplit="1" topLeftCell="A2" activePane="bottomLeft" state="frozen"/>
      <selection activeCell="E186" sqref="E186"/>
      <selection pane="bottomLeft" activeCell="E186" sqref="E186"/>
    </sheetView>
  </sheetViews>
  <sheetFormatPr defaultColWidth="8.85546875" defaultRowHeight="15" x14ac:dyDescent="0.25"/>
  <cols>
    <col min="1" max="1" width="0.85546875" style="50" customWidth="1"/>
    <col min="2" max="2" width="13.42578125" style="50" customWidth="1"/>
    <col min="3" max="3" width="4.42578125" style="50" customWidth="1"/>
    <col min="4" max="4" width="31.7109375" style="50" customWidth="1"/>
    <col min="5" max="5" width="4.28515625" style="50" customWidth="1"/>
    <col min="6" max="6" width="13.42578125" style="50" customWidth="1"/>
    <col min="7" max="7" width="4.42578125" style="50" customWidth="1"/>
    <col min="8" max="8" width="31.7109375" style="50" customWidth="1"/>
    <col min="9" max="11" width="8.85546875" style="50"/>
    <col min="12" max="12" width="10.28515625" style="50" hidden="1" customWidth="1"/>
    <col min="13" max="13" width="10.140625" style="50" hidden="1" customWidth="1"/>
    <col min="14" max="16384" width="8.85546875" style="50"/>
  </cols>
  <sheetData>
    <row r="1" spans="2:13" ht="23.25" x14ac:dyDescent="0.25">
      <c r="B1" s="347" t="s">
        <v>222</v>
      </c>
      <c r="C1" s="347"/>
      <c r="D1" s="347"/>
      <c r="E1" s="347"/>
      <c r="F1" s="347"/>
      <c r="G1" s="347"/>
      <c r="H1" s="347"/>
    </row>
    <row r="2" spans="2:13" ht="18.75" x14ac:dyDescent="0.3">
      <c r="B2" s="348" t="s">
        <v>184</v>
      </c>
      <c r="C2" s="349"/>
      <c r="D2" s="349"/>
      <c r="E2" s="349"/>
      <c r="F2" s="349"/>
      <c r="G2" s="349"/>
      <c r="H2" s="349"/>
    </row>
    <row r="3" spans="2:13" x14ac:dyDescent="0.25">
      <c r="C3" s="38"/>
    </row>
    <row r="4" spans="2:13" ht="22.5" customHeight="1" x14ac:dyDescent="0.25">
      <c r="B4" s="183" t="s">
        <v>178</v>
      </c>
      <c r="C4" s="354" t="s">
        <v>179</v>
      </c>
      <c r="D4" s="355"/>
      <c r="F4" s="183" t="s">
        <v>17</v>
      </c>
      <c r="G4" s="350" t="s">
        <v>214</v>
      </c>
      <c r="H4" s="351"/>
    </row>
    <row r="5" spans="2:13" ht="7.5" customHeight="1" x14ac:dyDescent="0.25">
      <c r="B5" s="39"/>
      <c r="C5" s="40"/>
      <c r="D5" s="39"/>
      <c r="F5" s="39"/>
      <c r="G5" s="39"/>
      <c r="H5" s="39"/>
    </row>
    <row r="6" spans="2:13" ht="22.5" customHeight="1" x14ac:dyDescent="0.25">
      <c r="B6" s="183" t="s">
        <v>180</v>
      </c>
      <c r="C6" s="356" t="s">
        <v>185</v>
      </c>
      <c r="D6" s="355"/>
      <c r="F6" s="183" t="s">
        <v>181</v>
      </c>
      <c r="G6" s="352">
        <v>43212</v>
      </c>
      <c r="H6" s="353"/>
    </row>
    <row r="7" spans="2:13" ht="7.5" customHeight="1" x14ac:dyDescent="0.25">
      <c r="C7" s="38"/>
    </row>
    <row r="8" spans="2:13" ht="18" customHeight="1" x14ac:dyDescent="0.25">
      <c r="B8" s="357" t="s">
        <v>195</v>
      </c>
      <c r="C8" s="357"/>
      <c r="D8" s="357"/>
      <c r="F8" s="357" t="s">
        <v>194</v>
      </c>
      <c r="G8" s="357"/>
      <c r="H8" s="357"/>
    </row>
    <row r="9" spans="2:13" ht="7.5" customHeight="1" x14ac:dyDescent="0.25">
      <c r="B9" s="41"/>
      <c r="C9" s="42"/>
      <c r="D9" s="41"/>
      <c r="E9" s="41"/>
      <c r="F9" s="41"/>
      <c r="G9" s="41"/>
      <c r="H9" s="41"/>
    </row>
    <row r="10" spans="2:13" ht="18" customHeight="1" x14ac:dyDescent="0.25">
      <c r="B10" s="358" t="s">
        <v>5</v>
      </c>
      <c r="C10" s="290" t="s">
        <v>48</v>
      </c>
      <c r="D10" s="291" t="s">
        <v>253</v>
      </c>
      <c r="E10" s="41"/>
      <c r="F10" s="360" t="s">
        <v>5</v>
      </c>
      <c r="G10" s="294" t="s">
        <v>48</v>
      </c>
      <c r="H10" s="295" t="s">
        <v>257</v>
      </c>
      <c r="L10" s="50" t="str">
        <f>B10</f>
        <v>100m</v>
      </c>
      <c r="M10" s="50" t="str">
        <f>F10</f>
        <v>100m</v>
      </c>
    </row>
    <row r="11" spans="2:13" ht="18" customHeight="1" x14ac:dyDescent="0.25">
      <c r="B11" s="359"/>
      <c r="C11" s="290" t="s">
        <v>49</v>
      </c>
      <c r="D11" s="291" t="s">
        <v>254</v>
      </c>
      <c r="E11" s="41"/>
      <c r="F11" s="361"/>
      <c r="G11" s="294" t="s">
        <v>49</v>
      </c>
      <c r="H11" s="295" t="s">
        <v>258</v>
      </c>
      <c r="L11" s="50" t="str">
        <f>B12</f>
        <v>400m</v>
      </c>
      <c r="M11" s="50" t="str">
        <f>F12</f>
        <v>400m</v>
      </c>
    </row>
    <row r="12" spans="2:13" ht="18" customHeight="1" x14ac:dyDescent="0.25">
      <c r="B12" s="358" t="s">
        <v>188</v>
      </c>
      <c r="C12" s="290" t="s">
        <v>48</v>
      </c>
      <c r="D12" s="291" t="s">
        <v>254</v>
      </c>
      <c r="E12" s="41"/>
      <c r="F12" s="360" t="s">
        <v>188</v>
      </c>
      <c r="G12" s="294" t="s">
        <v>48</v>
      </c>
      <c r="H12" s="295"/>
      <c r="L12" s="50" t="str">
        <f>B14</f>
        <v>800m</v>
      </c>
      <c r="M12" s="50" t="str">
        <f>F14</f>
        <v>800m</v>
      </c>
    </row>
    <row r="13" spans="2:13" ht="18" customHeight="1" x14ac:dyDescent="0.25">
      <c r="B13" s="359"/>
      <c r="C13" s="290" t="s">
        <v>49</v>
      </c>
      <c r="D13" s="291"/>
      <c r="E13" s="41"/>
      <c r="F13" s="362"/>
      <c r="G13" s="296" t="s">
        <v>49</v>
      </c>
      <c r="H13" s="295"/>
      <c r="L13" s="50" t="str">
        <f>B16</f>
        <v>400mH</v>
      </c>
      <c r="M13" s="50" t="str">
        <f>F16</f>
        <v>400mH</v>
      </c>
    </row>
    <row r="14" spans="2:13" ht="18" customHeight="1" x14ac:dyDescent="0.25">
      <c r="B14" s="358" t="s">
        <v>6</v>
      </c>
      <c r="C14" s="290" t="s">
        <v>48</v>
      </c>
      <c r="D14" s="291" t="s">
        <v>255</v>
      </c>
      <c r="E14" s="41"/>
      <c r="F14" s="363" t="s">
        <v>6</v>
      </c>
      <c r="G14" s="294" t="s">
        <v>48</v>
      </c>
      <c r="H14" s="295" t="s">
        <v>342</v>
      </c>
      <c r="L14" s="184" t="s">
        <v>202</v>
      </c>
      <c r="M14" s="50" t="s">
        <v>207</v>
      </c>
    </row>
    <row r="15" spans="2:13" ht="18" customHeight="1" x14ac:dyDescent="0.25">
      <c r="B15" s="359"/>
      <c r="C15" s="290" t="s">
        <v>49</v>
      </c>
      <c r="D15" s="291"/>
      <c r="E15" s="41"/>
      <c r="F15" s="363"/>
      <c r="G15" s="294" t="s">
        <v>49</v>
      </c>
      <c r="H15" s="295"/>
      <c r="L15" s="50" t="s">
        <v>205</v>
      </c>
      <c r="M15" s="50" t="s">
        <v>161</v>
      </c>
    </row>
    <row r="16" spans="2:13" ht="18" customHeight="1" x14ac:dyDescent="0.25">
      <c r="B16" s="358" t="s">
        <v>186</v>
      </c>
      <c r="C16" s="290" t="s">
        <v>48</v>
      </c>
      <c r="D16" s="291"/>
      <c r="E16" s="41"/>
      <c r="F16" s="363" t="s">
        <v>186</v>
      </c>
      <c r="G16" s="294" t="s">
        <v>48</v>
      </c>
      <c r="H16" s="295"/>
      <c r="L16" s="50" t="s">
        <v>161</v>
      </c>
      <c r="M16" s="50" t="s">
        <v>202</v>
      </c>
    </row>
    <row r="17" spans="2:13" ht="18" customHeight="1" x14ac:dyDescent="0.25">
      <c r="B17" s="359"/>
      <c r="C17" s="290" t="s">
        <v>49</v>
      </c>
      <c r="D17" s="291"/>
      <c r="E17" s="41"/>
      <c r="F17" s="360"/>
      <c r="G17" s="296" t="s">
        <v>49</v>
      </c>
      <c r="H17" s="295"/>
      <c r="L17" s="50" t="s">
        <v>160</v>
      </c>
      <c r="M17" s="50" t="s">
        <v>205</v>
      </c>
    </row>
    <row r="18" spans="2:13" ht="18" customHeight="1" x14ac:dyDescent="0.25">
      <c r="B18" s="358" t="s">
        <v>50</v>
      </c>
      <c r="C18" s="292">
        <v>1</v>
      </c>
      <c r="D18" s="293"/>
      <c r="E18" s="41"/>
      <c r="F18" s="363" t="s">
        <v>50</v>
      </c>
      <c r="G18" s="294">
        <v>1</v>
      </c>
      <c r="H18" s="297"/>
    </row>
    <row r="19" spans="2:13" ht="18" customHeight="1" x14ac:dyDescent="0.25">
      <c r="B19" s="367"/>
      <c r="C19" s="292">
        <v>2</v>
      </c>
      <c r="D19" s="293"/>
      <c r="E19" s="41"/>
      <c r="F19" s="363"/>
      <c r="G19" s="294">
        <v>2</v>
      </c>
      <c r="H19" s="297"/>
    </row>
    <row r="20" spans="2:13" ht="18" customHeight="1" x14ac:dyDescent="0.25">
      <c r="B20" s="367"/>
      <c r="C20" s="292">
        <v>3</v>
      </c>
      <c r="D20" s="291"/>
      <c r="E20" s="41"/>
      <c r="F20" s="363"/>
      <c r="G20" s="294">
        <v>3</v>
      </c>
      <c r="H20" s="298"/>
    </row>
    <row r="21" spans="2:13" ht="18" customHeight="1" x14ac:dyDescent="0.25">
      <c r="B21" s="359"/>
      <c r="C21" s="292">
        <v>4</v>
      </c>
      <c r="D21" s="293"/>
      <c r="E21" s="41"/>
      <c r="F21" s="363"/>
      <c r="G21" s="294">
        <v>4</v>
      </c>
      <c r="H21" s="298"/>
    </row>
    <row r="22" spans="2:13" ht="18" customHeight="1" x14ac:dyDescent="0.25">
      <c r="B22" s="43"/>
      <c r="C22" s="44"/>
      <c r="D22" s="41" t="s">
        <v>183</v>
      </c>
      <c r="E22" s="41"/>
      <c r="F22" s="45"/>
      <c r="G22" s="46"/>
      <c r="H22" s="47"/>
    </row>
    <row r="23" spans="2:13" ht="18" customHeight="1" x14ac:dyDescent="0.25">
      <c r="B23" s="358" t="s">
        <v>15</v>
      </c>
      <c r="C23" s="300" t="s">
        <v>48</v>
      </c>
      <c r="D23" s="301"/>
      <c r="E23" s="41"/>
      <c r="F23" s="360" t="s">
        <v>193</v>
      </c>
      <c r="G23" s="294" t="s">
        <v>48</v>
      </c>
      <c r="H23" s="297"/>
    </row>
    <row r="24" spans="2:13" ht="18" customHeight="1" x14ac:dyDescent="0.25">
      <c r="B24" s="359"/>
      <c r="C24" s="300" t="s">
        <v>49</v>
      </c>
      <c r="D24" s="301"/>
      <c r="E24" s="41"/>
      <c r="F24" s="361"/>
      <c r="G24" s="294" t="s">
        <v>49</v>
      </c>
      <c r="H24" s="297"/>
    </row>
    <row r="25" spans="2:13" ht="18" customHeight="1" x14ac:dyDescent="0.25">
      <c r="B25" s="358" t="s">
        <v>190</v>
      </c>
      <c r="C25" s="300" t="s">
        <v>48</v>
      </c>
      <c r="D25" s="301" t="s">
        <v>256</v>
      </c>
      <c r="E25" s="41"/>
      <c r="F25" s="360" t="s">
        <v>7</v>
      </c>
      <c r="G25" s="294" t="s">
        <v>48</v>
      </c>
      <c r="H25" s="297"/>
    </row>
    <row r="26" spans="2:13" ht="18" customHeight="1" x14ac:dyDescent="0.25">
      <c r="B26" s="359"/>
      <c r="C26" s="300" t="s">
        <v>49</v>
      </c>
      <c r="D26" s="301"/>
      <c r="E26" s="41"/>
      <c r="F26" s="361"/>
      <c r="G26" s="294" t="s">
        <v>49</v>
      </c>
      <c r="H26" s="297"/>
    </row>
    <row r="27" spans="2:13" ht="18" customHeight="1" x14ac:dyDescent="0.25">
      <c r="B27" s="358" t="s">
        <v>7</v>
      </c>
      <c r="C27" s="300" t="s">
        <v>48</v>
      </c>
      <c r="D27" s="301"/>
      <c r="E27" s="41"/>
      <c r="F27" s="360" t="s">
        <v>15</v>
      </c>
      <c r="G27" s="294" t="s">
        <v>48</v>
      </c>
      <c r="H27" s="297"/>
    </row>
    <row r="28" spans="2:13" ht="18" customHeight="1" x14ac:dyDescent="0.25">
      <c r="B28" s="359"/>
      <c r="C28" s="300" t="s">
        <v>49</v>
      </c>
      <c r="D28" s="301"/>
      <c r="E28" s="41"/>
      <c r="F28" s="361"/>
      <c r="G28" s="294" t="s">
        <v>49</v>
      </c>
      <c r="H28" s="297"/>
    </row>
    <row r="29" spans="2:13" ht="18" customHeight="1" x14ac:dyDescent="0.25">
      <c r="B29" s="358" t="s">
        <v>192</v>
      </c>
      <c r="C29" s="300" t="s">
        <v>48</v>
      </c>
      <c r="D29" s="301" t="s">
        <v>256</v>
      </c>
      <c r="F29" s="360" t="s">
        <v>190</v>
      </c>
      <c r="G29" s="294" t="s">
        <v>48</v>
      </c>
      <c r="H29" s="297"/>
    </row>
    <row r="30" spans="2:13" ht="18" customHeight="1" x14ac:dyDescent="0.25">
      <c r="B30" s="359"/>
      <c r="C30" s="300" t="s">
        <v>49</v>
      </c>
      <c r="D30" s="301"/>
      <c r="F30" s="361"/>
      <c r="G30" s="294" t="s">
        <v>49</v>
      </c>
      <c r="H30" s="297"/>
    </row>
    <row r="31" spans="2:13" ht="18" customHeight="1" x14ac:dyDescent="0.25">
      <c r="C31" s="38"/>
      <c r="G31" s="46"/>
      <c r="H31" s="48"/>
    </row>
    <row r="32" spans="2:13" ht="18" customHeight="1" thickBot="1" x14ac:dyDescent="0.3">
      <c r="B32" s="368" t="s">
        <v>153</v>
      </c>
      <c r="C32" s="368"/>
      <c r="D32" s="368"/>
      <c r="E32" s="368"/>
      <c r="F32" s="368"/>
      <c r="G32" s="368"/>
      <c r="H32" s="368"/>
    </row>
    <row r="33" spans="2:8" ht="18" customHeight="1" x14ac:dyDescent="0.25">
      <c r="B33" s="234" t="s">
        <v>154</v>
      </c>
      <c r="C33" s="235" t="s">
        <v>122</v>
      </c>
      <c r="D33" s="236" t="s">
        <v>155</v>
      </c>
      <c r="E33" s="38"/>
      <c r="F33" s="252" t="s">
        <v>154</v>
      </c>
      <c r="G33" s="253" t="s">
        <v>122</v>
      </c>
      <c r="H33" s="254" t="s">
        <v>155</v>
      </c>
    </row>
    <row r="34" spans="2:8" ht="18" customHeight="1" x14ac:dyDescent="0.25">
      <c r="B34" s="302"/>
      <c r="C34" s="303"/>
      <c r="D34" s="304"/>
      <c r="F34" s="317"/>
      <c r="G34" s="318"/>
      <c r="H34" s="319"/>
    </row>
    <row r="35" spans="2:8" ht="18" customHeight="1" x14ac:dyDescent="0.25">
      <c r="B35" s="305"/>
      <c r="C35" s="303"/>
      <c r="D35" s="307"/>
      <c r="F35" s="333"/>
      <c r="G35" s="318"/>
      <c r="H35" s="319"/>
    </row>
    <row r="36" spans="2:8" ht="18" customHeight="1" x14ac:dyDescent="0.25">
      <c r="B36" s="305"/>
      <c r="C36" s="303"/>
      <c r="D36" s="307"/>
      <c r="F36" s="317"/>
      <c r="G36" s="318"/>
      <c r="H36" s="319"/>
    </row>
    <row r="37" spans="2:8" ht="18" customHeight="1" x14ac:dyDescent="0.25">
      <c r="B37" s="306"/>
      <c r="C37" s="303"/>
      <c r="D37" s="304"/>
      <c r="F37" s="317"/>
      <c r="G37" s="318"/>
      <c r="H37" s="334"/>
    </row>
    <row r="38" spans="2:8" ht="18" customHeight="1" x14ac:dyDescent="0.25">
      <c r="B38" s="305"/>
      <c r="C38" s="303"/>
      <c r="D38" s="307"/>
      <c r="F38" s="320"/>
      <c r="G38" s="318"/>
      <c r="H38" s="335"/>
    </row>
    <row r="39" spans="2:8" ht="18" customHeight="1" x14ac:dyDescent="0.25">
      <c r="B39" s="305"/>
      <c r="C39" s="303"/>
      <c r="D39" s="307"/>
      <c r="F39" s="320"/>
      <c r="G39" s="318"/>
      <c r="H39" s="321"/>
    </row>
    <row r="40" spans="2:8" ht="18" customHeight="1" x14ac:dyDescent="0.25">
      <c r="B40" s="305"/>
      <c r="C40" s="303"/>
      <c r="D40" s="307"/>
      <c r="F40" s="320"/>
      <c r="G40" s="318"/>
      <c r="H40" s="321"/>
    </row>
    <row r="41" spans="2:8" ht="18" customHeight="1" x14ac:dyDescent="0.25">
      <c r="B41" s="308"/>
      <c r="C41" s="303"/>
      <c r="D41" s="309"/>
      <c r="F41" s="320"/>
      <c r="G41" s="318"/>
      <c r="H41" s="321"/>
    </row>
    <row r="42" spans="2:8" ht="18" customHeight="1" x14ac:dyDescent="0.25">
      <c r="B42" s="308"/>
      <c r="C42" s="303"/>
      <c r="D42" s="310"/>
      <c r="F42" s="320"/>
      <c r="G42" s="318"/>
      <c r="H42" s="321"/>
    </row>
    <row r="43" spans="2:8" ht="18" customHeight="1" x14ac:dyDescent="0.25">
      <c r="B43" s="311"/>
      <c r="C43" s="312"/>
      <c r="D43" s="313"/>
      <c r="F43" s="322"/>
      <c r="G43" s="323"/>
      <c r="H43" s="324"/>
    </row>
    <row r="44" spans="2:8" ht="18" customHeight="1" x14ac:dyDescent="0.25">
      <c r="B44" s="311"/>
      <c r="C44" s="312"/>
      <c r="D44" s="313"/>
      <c r="F44" s="322"/>
      <c r="G44" s="323"/>
      <c r="H44" s="324"/>
    </row>
    <row r="45" spans="2:8" ht="18" customHeight="1" x14ac:dyDescent="0.25">
      <c r="B45" s="311"/>
      <c r="C45" s="312"/>
      <c r="D45" s="313"/>
      <c r="F45" s="322"/>
      <c r="G45" s="323"/>
      <c r="H45" s="324"/>
    </row>
    <row r="46" spans="2:8" ht="18" customHeight="1" x14ac:dyDescent="0.25">
      <c r="B46" s="311"/>
      <c r="C46" s="312"/>
      <c r="D46" s="313"/>
      <c r="F46" s="322"/>
      <c r="G46" s="323"/>
      <c r="H46" s="324"/>
    </row>
    <row r="47" spans="2:8" ht="18" customHeight="1" thickBot="1" x14ac:dyDescent="0.3">
      <c r="B47" s="314"/>
      <c r="C47" s="315"/>
      <c r="D47" s="316"/>
      <c r="F47" s="325"/>
      <c r="G47" s="326"/>
      <c r="H47" s="327"/>
    </row>
    <row r="48" spans="2:8" ht="18" customHeight="1" x14ac:dyDescent="0.25">
      <c r="C48" s="38"/>
      <c r="F48" s="45"/>
      <c r="G48" s="46"/>
      <c r="H48" s="48"/>
    </row>
    <row r="49" spans="2:4" ht="22.5" customHeight="1" x14ac:dyDescent="0.25">
      <c r="B49" s="364" t="s">
        <v>51</v>
      </c>
      <c r="C49" s="365"/>
      <c r="D49" s="366"/>
    </row>
    <row r="50" spans="2:4" ht="18" customHeight="1" x14ac:dyDescent="0.25">
      <c r="B50" s="49"/>
      <c r="C50" s="38"/>
    </row>
    <row r="51" spans="2:4" x14ac:dyDescent="0.25">
      <c r="C51" s="38"/>
    </row>
  </sheetData>
  <sheetProtection algorithmName="SHA-512" hashValue="d/YAATeZzwKFxsff3QpDEvUgCtowigACcKsa/cKVjcVkWHhoYbl1qnuMkUzcs7UMYcvfm/osJ7hmS4JRGM35yw==" saltValue="cbNF6i0YNOL+w7k1hWzeyw==" spinCount="100000" sheet="1" objects="1" scenarios="1"/>
  <mergeCells count="28">
    <mergeCell ref="B1:H1"/>
    <mergeCell ref="B2:H2"/>
    <mergeCell ref="C4:D4"/>
    <mergeCell ref="G4:H4"/>
    <mergeCell ref="C6:D6"/>
    <mergeCell ref="G6:H6"/>
    <mergeCell ref="B8:D8"/>
    <mergeCell ref="F8:H8"/>
    <mergeCell ref="B10:B11"/>
    <mergeCell ref="F10:F11"/>
    <mergeCell ref="B12:B13"/>
    <mergeCell ref="F12:F13"/>
    <mergeCell ref="B14:B15"/>
    <mergeCell ref="F14:F15"/>
    <mergeCell ref="B16:B17"/>
    <mergeCell ref="F16:F17"/>
    <mergeCell ref="B18:B21"/>
    <mergeCell ref="F18:F21"/>
    <mergeCell ref="B29:B30"/>
    <mergeCell ref="F29:F30"/>
    <mergeCell ref="B32:H32"/>
    <mergeCell ref="B49:D49"/>
    <mergeCell ref="B23:B24"/>
    <mergeCell ref="F23:F24"/>
    <mergeCell ref="B25:B26"/>
    <mergeCell ref="F25:F26"/>
    <mergeCell ref="B27:B28"/>
    <mergeCell ref="F27:F28"/>
  </mergeCells>
  <dataValidations count="2">
    <dataValidation type="list" allowBlank="1" showInputMessage="1" showErrorMessage="1" sqref="B34:B47" xr:uid="{00000000-0002-0000-0300-000000000000}">
      <formula1>$L$10:$L$17</formula1>
    </dataValidation>
    <dataValidation type="list" allowBlank="1" showInputMessage="1" showErrorMessage="1" sqref="F34:F47" xr:uid="{00000000-0002-0000-0300-000001000000}">
      <formula1>$M$10:$M$17</formula1>
    </dataValidation>
  </dataValidations>
  <printOptions horizontalCentered="1"/>
  <pageMargins left="0" right="0" top="0" bottom="0" header="0" footer="0"/>
  <pageSetup paperSize="9" scale="9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>
    <pageSetUpPr fitToPage="1"/>
  </sheetPr>
  <dimension ref="B1:M49"/>
  <sheetViews>
    <sheetView workbookViewId="0">
      <pane ySplit="1" topLeftCell="A9" activePane="bottomLeft" state="frozen"/>
      <selection activeCell="E186" sqref="E186"/>
      <selection pane="bottomLeft" activeCell="E186" sqref="E186"/>
    </sheetView>
  </sheetViews>
  <sheetFormatPr defaultColWidth="8.85546875" defaultRowHeight="15" x14ac:dyDescent="0.25"/>
  <cols>
    <col min="1" max="1" width="0.85546875" style="50" customWidth="1"/>
    <col min="2" max="2" width="13.42578125" style="50" customWidth="1"/>
    <col min="3" max="3" width="4.42578125" style="50" customWidth="1"/>
    <col min="4" max="4" width="31.7109375" style="50" customWidth="1"/>
    <col min="5" max="5" width="4.28515625" style="50" customWidth="1"/>
    <col min="6" max="6" width="13.42578125" style="50" customWidth="1"/>
    <col min="7" max="7" width="4.42578125" style="50" customWidth="1"/>
    <col min="8" max="8" width="31.7109375" style="50" customWidth="1"/>
    <col min="9" max="11" width="8.85546875" style="50"/>
    <col min="12" max="13" width="8.85546875" style="50" hidden="1" customWidth="1"/>
    <col min="14" max="16384" width="8.85546875" style="50"/>
  </cols>
  <sheetData>
    <row r="1" spans="2:13" ht="23.25" x14ac:dyDescent="0.25">
      <c r="B1" s="347" t="s">
        <v>223</v>
      </c>
      <c r="C1" s="347"/>
      <c r="D1" s="347"/>
      <c r="E1" s="347"/>
      <c r="F1" s="347"/>
      <c r="G1" s="347"/>
      <c r="H1" s="347"/>
    </row>
    <row r="2" spans="2:13" ht="18.75" x14ac:dyDescent="0.3">
      <c r="B2" s="348" t="s">
        <v>184</v>
      </c>
      <c r="C2" s="349"/>
      <c r="D2" s="349"/>
      <c r="E2" s="349"/>
      <c r="F2" s="349"/>
      <c r="G2" s="349"/>
      <c r="H2" s="349"/>
    </row>
    <row r="3" spans="2:13" x14ac:dyDescent="0.25">
      <c r="C3" s="38"/>
    </row>
    <row r="4" spans="2:13" ht="22.5" customHeight="1" x14ac:dyDescent="0.25">
      <c r="B4" s="183" t="s">
        <v>178</v>
      </c>
      <c r="C4" s="354" t="s">
        <v>179</v>
      </c>
      <c r="D4" s="355"/>
      <c r="F4" s="183" t="s">
        <v>17</v>
      </c>
      <c r="G4" s="372" t="s">
        <v>215</v>
      </c>
      <c r="H4" s="353"/>
    </row>
    <row r="5" spans="2:13" ht="7.5" customHeight="1" x14ac:dyDescent="0.25">
      <c r="B5" s="39"/>
      <c r="C5" s="40"/>
      <c r="D5" s="39"/>
      <c r="F5" s="39"/>
      <c r="G5" s="39"/>
      <c r="H5" s="39"/>
    </row>
    <row r="6" spans="2:13" ht="22.5" customHeight="1" x14ac:dyDescent="0.25">
      <c r="B6" s="183" t="s">
        <v>180</v>
      </c>
      <c r="C6" s="354" t="s">
        <v>185</v>
      </c>
      <c r="D6" s="355"/>
      <c r="F6" s="183" t="s">
        <v>181</v>
      </c>
      <c r="G6" s="352">
        <v>43212</v>
      </c>
      <c r="H6" s="353"/>
    </row>
    <row r="7" spans="2:13" ht="7.5" customHeight="1" x14ac:dyDescent="0.25">
      <c r="C7" s="38"/>
    </row>
    <row r="8" spans="2:13" ht="18" customHeight="1" x14ac:dyDescent="0.25">
      <c r="B8" s="357" t="s">
        <v>31</v>
      </c>
      <c r="C8" s="357"/>
      <c r="D8" s="357"/>
      <c r="F8" s="357" t="s">
        <v>32</v>
      </c>
      <c r="G8" s="357"/>
      <c r="H8" s="357"/>
    </row>
    <row r="9" spans="2:13" ht="7.5" customHeight="1" x14ac:dyDescent="0.25">
      <c r="B9" s="41"/>
      <c r="C9" s="42"/>
      <c r="D9" s="41"/>
      <c r="E9" s="41"/>
      <c r="F9" s="41"/>
      <c r="G9" s="41"/>
      <c r="H9" s="41"/>
    </row>
    <row r="10" spans="2:13" ht="18" customHeight="1" x14ac:dyDescent="0.25">
      <c r="B10" s="358" t="s">
        <v>5</v>
      </c>
      <c r="C10" s="290" t="s">
        <v>48</v>
      </c>
      <c r="D10" s="291"/>
      <c r="E10" s="41"/>
      <c r="F10" s="360" t="s">
        <v>5</v>
      </c>
      <c r="G10" s="294" t="s">
        <v>48</v>
      </c>
      <c r="H10" s="295" t="s">
        <v>343</v>
      </c>
      <c r="L10" s="50" t="str">
        <f>B10</f>
        <v>100m</v>
      </c>
      <c r="M10" s="50" t="s">
        <v>5</v>
      </c>
    </row>
    <row r="11" spans="2:13" ht="18" customHeight="1" x14ac:dyDescent="0.25">
      <c r="B11" s="359"/>
      <c r="C11" s="290" t="s">
        <v>49</v>
      </c>
      <c r="D11" s="291"/>
      <c r="E11" s="41"/>
      <c r="F11" s="361"/>
      <c r="G11" s="294" t="s">
        <v>49</v>
      </c>
      <c r="H11" s="295" t="s">
        <v>344</v>
      </c>
      <c r="L11" s="50" t="str">
        <f>B12</f>
        <v>400m</v>
      </c>
      <c r="M11" s="50" t="str">
        <f>F12</f>
        <v>300m</v>
      </c>
    </row>
    <row r="12" spans="2:13" ht="18" customHeight="1" x14ac:dyDescent="0.25">
      <c r="B12" s="358" t="s">
        <v>188</v>
      </c>
      <c r="C12" s="290" t="s">
        <v>48</v>
      </c>
      <c r="D12" s="291"/>
      <c r="E12" s="41"/>
      <c r="F12" s="360" t="s">
        <v>189</v>
      </c>
      <c r="G12" s="294" t="s">
        <v>48</v>
      </c>
      <c r="H12" s="295" t="s">
        <v>343</v>
      </c>
      <c r="L12" s="50" t="str">
        <f>B14</f>
        <v>800m</v>
      </c>
      <c r="M12" s="50" t="str">
        <f>F14</f>
        <v>800m</v>
      </c>
    </row>
    <row r="13" spans="2:13" ht="18" customHeight="1" x14ac:dyDescent="0.25">
      <c r="B13" s="359"/>
      <c r="C13" s="290" t="s">
        <v>49</v>
      </c>
      <c r="D13" s="291"/>
      <c r="E13" s="41"/>
      <c r="F13" s="362"/>
      <c r="G13" s="296" t="s">
        <v>49</v>
      </c>
      <c r="H13" s="295" t="s">
        <v>344</v>
      </c>
      <c r="L13" s="50" t="str">
        <f>B16</f>
        <v>400mH</v>
      </c>
      <c r="M13" s="50" t="str">
        <f>F16</f>
        <v>300mH</v>
      </c>
    </row>
    <row r="14" spans="2:13" ht="18" customHeight="1" x14ac:dyDescent="0.25">
      <c r="B14" s="358" t="s">
        <v>6</v>
      </c>
      <c r="C14" s="290" t="s">
        <v>48</v>
      </c>
      <c r="D14" s="291"/>
      <c r="E14" s="41"/>
      <c r="F14" s="363" t="s">
        <v>6</v>
      </c>
      <c r="G14" s="294" t="s">
        <v>48</v>
      </c>
      <c r="H14" s="295"/>
      <c r="L14" s="50" t="s">
        <v>202</v>
      </c>
      <c r="M14" s="50" t="s">
        <v>207</v>
      </c>
    </row>
    <row r="15" spans="2:13" ht="18" customHeight="1" x14ac:dyDescent="0.25">
      <c r="B15" s="359"/>
      <c r="C15" s="290" t="s">
        <v>49</v>
      </c>
      <c r="D15" s="291"/>
      <c r="E15" s="41"/>
      <c r="F15" s="363"/>
      <c r="G15" s="294" t="s">
        <v>49</v>
      </c>
      <c r="H15" s="295"/>
      <c r="L15" s="50" t="s">
        <v>205</v>
      </c>
      <c r="M15" s="50" t="s">
        <v>206</v>
      </c>
    </row>
    <row r="16" spans="2:13" ht="18" customHeight="1" x14ac:dyDescent="0.25">
      <c r="B16" s="358" t="s">
        <v>186</v>
      </c>
      <c r="C16" s="290" t="s">
        <v>48</v>
      </c>
      <c r="D16" s="291"/>
      <c r="E16" s="41"/>
      <c r="F16" s="363" t="s">
        <v>187</v>
      </c>
      <c r="G16" s="294" t="s">
        <v>48</v>
      </c>
      <c r="H16" s="295" t="s">
        <v>344</v>
      </c>
      <c r="L16" s="50" t="s">
        <v>206</v>
      </c>
      <c r="M16" s="50" t="s">
        <v>202</v>
      </c>
    </row>
    <row r="17" spans="2:12" ht="18" customHeight="1" x14ac:dyDescent="0.25">
      <c r="B17" s="359"/>
      <c r="C17" s="290" t="s">
        <v>49</v>
      </c>
      <c r="D17" s="291"/>
      <c r="E17" s="41"/>
      <c r="F17" s="360"/>
      <c r="G17" s="296" t="s">
        <v>49</v>
      </c>
      <c r="H17" s="295"/>
      <c r="L17" s="50" t="s">
        <v>160</v>
      </c>
    </row>
    <row r="18" spans="2:12" ht="18" customHeight="1" x14ac:dyDescent="0.25">
      <c r="B18" s="358" t="s">
        <v>50</v>
      </c>
      <c r="C18" s="292">
        <v>1</v>
      </c>
      <c r="D18" s="293"/>
      <c r="E18" s="41"/>
      <c r="F18" s="363" t="s">
        <v>50</v>
      </c>
      <c r="G18" s="294">
        <v>1</v>
      </c>
      <c r="H18" s="337"/>
    </row>
    <row r="19" spans="2:12" ht="18" customHeight="1" x14ac:dyDescent="0.25">
      <c r="B19" s="367"/>
      <c r="C19" s="292">
        <v>2</v>
      </c>
      <c r="D19" s="293"/>
      <c r="E19" s="41"/>
      <c r="F19" s="363"/>
      <c r="G19" s="294">
        <v>2</v>
      </c>
      <c r="H19" s="337"/>
    </row>
    <row r="20" spans="2:12" ht="18" customHeight="1" x14ac:dyDescent="0.25">
      <c r="B20" s="367"/>
      <c r="C20" s="292">
        <v>3</v>
      </c>
      <c r="D20" s="293"/>
      <c r="E20" s="41"/>
      <c r="F20" s="363"/>
      <c r="G20" s="294">
        <v>3</v>
      </c>
      <c r="H20" s="338"/>
    </row>
    <row r="21" spans="2:12" ht="18" customHeight="1" x14ac:dyDescent="0.25">
      <c r="B21" s="359"/>
      <c r="C21" s="292">
        <v>4</v>
      </c>
      <c r="D21" s="293"/>
      <c r="E21" s="41"/>
      <c r="F21" s="363"/>
      <c r="G21" s="294">
        <v>4</v>
      </c>
      <c r="H21" s="338"/>
    </row>
    <row r="22" spans="2:12" ht="18" customHeight="1" x14ac:dyDescent="0.25">
      <c r="B22" s="43"/>
      <c r="C22" s="44"/>
      <c r="D22" s="41"/>
      <c r="E22" s="41"/>
      <c r="F22" s="45"/>
      <c r="G22" s="46"/>
      <c r="H22" s="47"/>
    </row>
    <row r="23" spans="2:12" ht="18" customHeight="1" x14ac:dyDescent="0.25">
      <c r="B23" s="358" t="s">
        <v>15</v>
      </c>
      <c r="C23" s="300" t="s">
        <v>48</v>
      </c>
      <c r="D23" s="301"/>
      <c r="E23" s="41"/>
      <c r="F23" s="360" t="s">
        <v>193</v>
      </c>
      <c r="G23" s="294" t="s">
        <v>48</v>
      </c>
      <c r="H23" s="297"/>
    </row>
    <row r="24" spans="2:12" ht="18" customHeight="1" x14ac:dyDescent="0.25">
      <c r="B24" s="359"/>
      <c r="C24" s="290" t="s">
        <v>49</v>
      </c>
      <c r="D24" s="301"/>
      <c r="E24" s="41"/>
      <c r="F24" s="361"/>
      <c r="G24" s="294" t="s">
        <v>49</v>
      </c>
      <c r="H24" s="297"/>
    </row>
    <row r="25" spans="2:12" ht="18" customHeight="1" x14ac:dyDescent="0.25">
      <c r="B25" s="358" t="s">
        <v>190</v>
      </c>
      <c r="C25" s="300" t="s">
        <v>48</v>
      </c>
      <c r="D25" s="301"/>
      <c r="E25" s="41"/>
      <c r="F25" s="360" t="s">
        <v>191</v>
      </c>
      <c r="G25" s="294" t="s">
        <v>48</v>
      </c>
      <c r="H25" s="297"/>
    </row>
    <row r="26" spans="2:12" ht="18" customHeight="1" x14ac:dyDescent="0.25">
      <c r="B26" s="359"/>
      <c r="C26" s="300" t="s">
        <v>49</v>
      </c>
      <c r="D26" s="301"/>
      <c r="E26" s="41"/>
      <c r="F26" s="361"/>
      <c r="G26" s="294" t="s">
        <v>49</v>
      </c>
      <c r="H26" s="297"/>
    </row>
    <row r="27" spans="2:12" ht="18" customHeight="1" x14ac:dyDescent="0.25">
      <c r="B27" s="358" t="s">
        <v>191</v>
      </c>
      <c r="C27" s="300" t="s">
        <v>48</v>
      </c>
      <c r="D27" s="301"/>
      <c r="E27" s="41"/>
      <c r="F27" s="360" t="s">
        <v>15</v>
      </c>
      <c r="G27" s="294" t="s">
        <v>48</v>
      </c>
      <c r="H27" s="297"/>
    </row>
    <row r="28" spans="2:12" ht="18" customHeight="1" x14ac:dyDescent="0.25">
      <c r="B28" s="359"/>
      <c r="C28" s="300" t="s">
        <v>49</v>
      </c>
      <c r="D28" s="301"/>
      <c r="E28" s="41"/>
      <c r="F28" s="361"/>
      <c r="G28" s="294" t="s">
        <v>49</v>
      </c>
      <c r="H28" s="297"/>
    </row>
    <row r="29" spans="2:12" ht="18" customHeight="1" x14ac:dyDescent="0.25">
      <c r="B29" s="358" t="s">
        <v>192</v>
      </c>
      <c r="C29" s="300" t="s">
        <v>48</v>
      </c>
      <c r="D29" s="301"/>
      <c r="F29" s="360"/>
      <c r="G29" s="294" t="s">
        <v>48</v>
      </c>
      <c r="H29" s="297"/>
    </row>
    <row r="30" spans="2:12" ht="18" customHeight="1" x14ac:dyDescent="0.25">
      <c r="B30" s="359"/>
      <c r="C30" s="300" t="s">
        <v>49</v>
      </c>
      <c r="D30" s="301"/>
      <c r="F30" s="361"/>
      <c r="G30" s="294" t="s">
        <v>49</v>
      </c>
      <c r="H30" s="297"/>
    </row>
    <row r="31" spans="2:12" ht="18" customHeight="1" x14ac:dyDescent="0.25">
      <c r="C31" s="38"/>
      <c r="G31" s="46"/>
      <c r="H31" s="48"/>
    </row>
    <row r="32" spans="2:12" ht="18" customHeight="1" thickBot="1" x14ac:dyDescent="0.3">
      <c r="B32" s="368" t="s">
        <v>153</v>
      </c>
      <c r="C32" s="368"/>
      <c r="D32" s="368"/>
      <c r="E32" s="368"/>
      <c r="F32" s="368"/>
      <c r="G32" s="368"/>
      <c r="H32" s="368"/>
    </row>
    <row r="33" spans="2:8" ht="18" customHeight="1" x14ac:dyDescent="0.25">
      <c r="B33" s="234" t="s">
        <v>154</v>
      </c>
      <c r="C33" s="235" t="s">
        <v>122</v>
      </c>
      <c r="D33" s="236" t="s">
        <v>155</v>
      </c>
      <c r="E33" s="38"/>
      <c r="F33" s="252" t="s">
        <v>154</v>
      </c>
      <c r="G33" s="253" t="s">
        <v>122</v>
      </c>
      <c r="H33" s="254" t="s">
        <v>155</v>
      </c>
    </row>
    <row r="34" spans="2:8" ht="18" customHeight="1" x14ac:dyDescent="0.25">
      <c r="B34" s="306"/>
      <c r="C34" s="303"/>
      <c r="D34" s="304"/>
      <c r="F34" s="320"/>
      <c r="G34" s="318"/>
      <c r="H34" s="319"/>
    </row>
    <row r="35" spans="2:8" ht="18" customHeight="1" x14ac:dyDescent="0.25">
      <c r="B35" s="302"/>
      <c r="C35" s="303"/>
      <c r="D35" s="304"/>
      <c r="F35" s="320"/>
      <c r="G35" s="318"/>
      <c r="H35" s="319"/>
    </row>
    <row r="36" spans="2:8" ht="18" customHeight="1" x14ac:dyDescent="0.25">
      <c r="B36" s="306"/>
      <c r="C36" s="303"/>
      <c r="D36" s="304"/>
      <c r="F36" s="333"/>
      <c r="G36" s="318"/>
      <c r="H36" s="319"/>
    </row>
    <row r="37" spans="2:8" ht="18" customHeight="1" x14ac:dyDescent="0.25">
      <c r="B37" s="302"/>
      <c r="C37" s="303"/>
      <c r="D37" s="329"/>
      <c r="F37" s="320"/>
      <c r="G37" s="318"/>
      <c r="H37" s="319"/>
    </row>
    <row r="38" spans="2:8" ht="18" customHeight="1" x14ac:dyDescent="0.25">
      <c r="B38" s="302"/>
      <c r="C38" s="303"/>
      <c r="D38" s="329"/>
      <c r="F38" s="320"/>
      <c r="G38" s="318"/>
      <c r="H38" s="319"/>
    </row>
    <row r="39" spans="2:8" ht="18" customHeight="1" x14ac:dyDescent="0.25">
      <c r="B39" s="302"/>
      <c r="C39" s="303"/>
      <c r="D39" s="329"/>
      <c r="F39" s="320"/>
      <c r="G39" s="318"/>
      <c r="H39" s="319"/>
    </row>
    <row r="40" spans="2:8" ht="18" customHeight="1" x14ac:dyDescent="0.25">
      <c r="B40" s="302"/>
      <c r="C40" s="303"/>
      <c r="D40" s="329"/>
      <c r="F40" s="320"/>
      <c r="G40" s="318"/>
      <c r="H40" s="319"/>
    </row>
    <row r="41" spans="2:8" ht="18" customHeight="1" x14ac:dyDescent="0.25">
      <c r="B41" s="302"/>
      <c r="C41" s="303"/>
      <c r="D41" s="329"/>
      <c r="F41" s="320"/>
      <c r="G41" s="318"/>
      <c r="H41" s="319"/>
    </row>
    <row r="42" spans="2:8" ht="18" customHeight="1" x14ac:dyDescent="0.25">
      <c r="B42" s="302"/>
      <c r="C42" s="303"/>
      <c r="D42" s="329"/>
      <c r="F42" s="320"/>
      <c r="G42" s="318"/>
      <c r="H42" s="319"/>
    </row>
    <row r="43" spans="2:8" ht="18" customHeight="1" thickBot="1" x14ac:dyDescent="0.3">
      <c r="B43" s="314"/>
      <c r="C43" s="315"/>
      <c r="D43" s="316"/>
      <c r="F43" s="325"/>
      <c r="G43" s="326"/>
      <c r="H43" s="336"/>
    </row>
    <row r="44" spans="2:8" ht="18" customHeight="1" x14ac:dyDescent="0.25">
      <c r="B44" s="339"/>
      <c r="C44" s="340"/>
      <c r="D44" s="339"/>
      <c r="E44" s="299"/>
      <c r="F44" s="341"/>
      <c r="G44" s="342"/>
      <c r="H44" s="343"/>
    </row>
    <row r="45" spans="2:8" ht="22.5" customHeight="1" x14ac:dyDescent="0.25">
      <c r="B45" s="369"/>
      <c r="C45" s="370"/>
      <c r="D45" s="371"/>
      <c r="E45" s="299"/>
      <c r="F45" s="339"/>
      <c r="G45" s="339"/>
      <c r="H45" s="339"/>
    </row>
    <row r="46" spans="2:8" x14ac:dyDescent="0.25">
      <c r="B46" s="339"/>
      <c r="C46" s="339"/>
      <c r="D46" s="339"/>
      <c r="E46" s="299"/>
      <c r="F46" s="339"/>
      <c r="G46" s="339"/>
      <c r="H46" s="339"/>
    </row>
    <row r="47" spans="2:8" x14ac:dyDescent="0.25">
      <c r="B47" s="339"/>
      <c r="C47" s="339"/>
      <c r="D47" s="339"/>
      <c r="E47" s="299"/>
      <c r="F47" s="339"/>
      <c r="G47" s="339"/>
      <c r="H47" s="339"/>
    </row>
    <row r="49" spans="2:4" x14ac:dyDescent="0.25">
      <c r="B49" s="285"/>
      <c r="C49" s="285"/>
      <c r="D49" s="285"/>
    </row>
  </sheetData>
  <sheetProtection algorithmName="SHA-512" hashValue="9xNgB9AGtZk1g8vD98QHlOUUSDlfr1mWcgf0ijO50J6w8c8PqfAXuZtP6dPl98catIJk/o6VScomOWqYo9n95g==" saltValue="26+e1R73szczH6+2t8z0yA==" spinCount="100000" sheet="1" objects="1" scenarios="1"/>
  <mergeCells count="28">
    <mergeCell ref="B18:B21"/>
    <mergeCell ref="F18:F21"/>
    <mergeCell ref="B23:B24"/>
    <mergeCell ref="F23:F24"/>
    <mergeCell ref="B29:B30"/>
    <mergeCell ref="B27:B28"/>
    <mergeCell ref="F27:F28"/>
    <mergeCell ref="C4:D4"/>
    <mergeCell ref="G4:H4"/>
    <mergeCell ref="C6:D6"/>
    <mergeCell ref="G6:H6"/>
    <mergeCell ref="B16:B17"/>
    <mergeCell ref="B45:D45"/>
    <mergeCell ref="B1:H1"/>
    <mergeCell ref="B2:H2"/>
    <mergeCell ref="B8:D8"/>
    <mergeCell ref="F8:H8"/>
    <mergeCell ref="B10:B11"/>
    <mergeCell ref="F25:F26"/>
    <mergeCell ref="F10:F11"/>
    <mergeCell ref="B12:B13"/>
    <mergeCell ref="F12:F13"/>
    <mergeCell ref="B14:B15"/>
    <mergeCell ref="F14:F15"/>
    <mergeCell ref="B32:H32"/>
    <mergeCell ref="F29:F30"/>
    <mergeCell ref="F16:F17"/>
    <mergeCell ref="B25:B26"/>
  </mergeCells>
  <dataValidations count="2">
    <dataValidation type="list" allowBlank="1" showInputMessage="1" showErrorMessage="1" sqref="B34:B43" xr:uid="{00000000-0002-0000-0400-000000000000}">
      <formula1>$L$10:$L$17</formula1>
    </dataValidation>
    <dataValidation type="list" allowBlank="1" showInputMessage="1" showErrorMessage="1" sqref="F34:F43" xr:uid="{00000000-0002-0000-0400-000001000000}">
      <formula1>$M$10:$M$17</formula1>
    </dataValidation>
  </dataValidations>
  <printOptions horizontalCentered="1"/>
  <pageMargins left="0" right="0" top="0" bottom="0" header="0" footer="0"/>
  <pageSetup paperSize="9" scale="9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2">
    <pageSetUpPr fitToPage="1"/>
  </sheetPr>
  <dimension ref="B1:M51"/>
  <sheetViews>
    <sheetView workbookViewId="0">
      <pane ySplit="1" topLeftCell="A2" activePane="bottomLeft" state="frozen"/>
      <selection activeCell="E186" sqref="E186"/>
      <selection pane="bottomLeft" activeCell="E186" sqref="E186"/>
    </sheetView>
  </sheetViews>
  <sheetFormatPr defaultColWidth="8.85546875" defaultRowHeight="15" x14ac:dyDescent="0.25"/>
  <cols>
    <col min="1" max="1" width="0.85546875" style="50" customWidth="1"/>
    <col min="2" max="2" width="13.42578125" style="50" customWidth="1"/>
    <col min="3" max="3" width="4.42578125" style="50" customWidth="1"/>
    <col min="4" max="4" width="31.7109375" style="50" customWidth="1"/>
    <col min="5" max="5" width="4.28515625" style="50" customWidth="1"/>
    <col min="6" max="6" width="13.42578125" style="50" customWidth="1"/>
    <col min="7" max="7" width="4.42578125" style="50" customWidth="1"/>
    <col min="8" max="8" width="31.7109375" style="50" customWidth="1"/>
    <col min="9" max="11" width="8.85546875" style="50"/>
    <col min="12" max="12" width="10.28515625" style="50" hidden="1" customWidth="1"/>
    <col min="13" max="13" width="10.140625" style="50" hidden="1" customWidth="1"/>
    <col min="14" max="16384" width="8.85546875" style="50"/>
  </cols>
  <sheetData>
    <row r="1" spans="2:13" ht="23.25" x14ac:dyDescent="0.25">
      <c r="B1" s="347" t="s">
        <v>224</v>
      </c>
      <c r="C1" s="347"/>
      <c r="D1" s="347"/>
      <c r="E1" s="347"/>
      <c r="F1" s="347"/>
      <c r="G1" s="347"/>
      <c r="H1" s="347"/>
    </row>
    <row r="2" spans="2:13" ht="18.75" x14ac:dyDescent="0.3">
      <c r="B2" s="348">
        <v>0</v>
      </c>
      <c r="C2" s="349"/>
      <c r="D2" s="349"/>
      <c r="E2" s="349"/>
      <c r="F2" s="349"/>
      <c r="G2" s="349"/>
      <c r="H2" s="349"/>
    </row>
    <row r="3" spans="2:13" x14ac:dyDescent="0.25">
      <c r="C3" s="38"/>
    </row>
    <row r="4" spans="2:13" ht="22.5" customHeight="1" x14ac:dyDescent="0.25">
      <c r="B4" s="183" t="s">
        <v>178</v>
      </c>
      <c r="C4" s="354" t="s">
        <v>179</v>
      </c>
      <c r="D4" s="355"/>
      <c r="F4" s="183" t="s">
        <v>17</v>
      </c>
      <c r="G4" s="372" t="s">
        <v>215</v>
      </c>
      <c r="H4" s="353"/>
    </row>
    <row r="5" spans="2:13" ht="7.5" customHeight="1" x14ac:dyDescent="0.25">
      <c r="B5" s="39"/>
      <c r="C5" s="40"/>
      <c r="D5" s="39"/>
      <c r="F5" s="39"/>
      <c r="G5" s="39"/>
      <c r="H5" s="39"/>
    </row>
    <row r="6" spans="2:13" ht="22.5" customHeight="1" x14ac:dyDescent="0.25">
      <c r="B6" s="183" t="s">
        <v>180</v>
      </c>
      <c r="C6" s="356" t="s">
        <v>185</v>
      </c>
      <c r="D6" s="355"/>
      <c r="F6" s="183" t="s">
        <v>181</v>
      </c>
      <c r="G6" s="352">
        <v>43212</v>
      </c>
      <c r="H6" s="353"/>
    </row>
    <row r="7" spans="2:13" ht="7.5" customHeight="1" x14ac:dyDescent="0.25">
      <c r="C7" s="38"/>
    </row>
    <row r="8" spans="2:13" ht="18" customHeight="1" x14ac:dyDescent="0.25">
      <c r="B8" s="357" t="s">
        <v>195</v>
      </c>
      <c r="C8" s="357"/>
      <c r="D8" s="357"/>
      <c r="F8" s="357" t="s">
        <v>194</v>
      </c>
      <c r="G8" s="357"/>
      <c r="H8" s="357"/>
    </row>
    <row r="9" spans="2:13" ht="7.5" customHeight="1" x14ac:dyDescent="0.25">
      <c r="B9" s="41"/>
      <c r="C9" s="42"/>
      <c r="D9" s="41"/>
      <c r="E9" s="41"/>
      <c r="F9" s="41"/>
      <c r="G9" s="41"/>
      <c r="H9" s="41"/>
    </row>
    <row r="10" spans="2:13" ht="18" customHeight="1" x14ac:dyDescent="0.25">
      <c r="B10" s="358" t="s">
        <v>5</v>
      </c>
      <c r="C10" s="290" t="s">
        <v>48</v>
      </c>
      <c r="D10" s="291"/>
      <c r="E10" s="41"/>
      <c r="F10" s="360" t="s">
        <v>5</v>
      </c>
      <c r="G10" s="294" t="s">
        <v>48</v>
      </c>
      <c r="H10" s="295"/>
      <c r="L10" s="50" t="str">
        <f>B10</f>
        <v>100m</v>
      </c>
      <c r="M10" s="50" t="str">
        <f>F10</f>
        <v>100m</v>
      </c>
    </row>
    <row r="11" spans="2:13" ht="18" customHeight="1" x14ac:dyDescent="0.25">
      <c r="B11" s="359"/>
      <c r="C11" s="290" t="s">
        <v>49</v>
      </c>
      <c r="D11" s="291"/>
      <c r="E11" s="41"/>
      <c r="F11" s="361"/>
      <c r="G11" s="294" t="s">
        <v>49</v>
      </c>
      <c r="H11" s="295"/>
      <c r="L11" s="50" t="str">
        <f>B12</f>
        <v>400m</v>
      </c>
      <c r="M11" s="50" t="str">
        <f>F12</f>
        <v>400m</v>
      </c>
    </row>
    <row r="12" spans="2:13" ht="18" customHeight="1" x14ac:dyDescent="0.25">
      <c r="B12" s="358" t="s">
        <v>188</v>
      </c>
      <c r="C12" s="290" t="s">
        <v>48</v>
      </c>
      <c r="D12" s="291"/>
      <c r="E12" s="41"/>
      <c r="F12" s="360" t="s">
        <v>188</v>
      </c>
      <c r="G12" s="294" t="s">
        <v>48</v>
      </c>
      <c r="H12" s="295"/>
      <c r="L12" s="50" t="str">
        <f>B14</f>
        <v>800m</v>
      </c>
      <c r="M12" s="50" t="str">
        <f>F14</f>
        <v>800m</v>
      </c>
    </row>
    <row r="13" spans="2:13" ht="18" customHeight="1" x14ac:dyDescent="0.25">
      <c r="B13" s="359"/>
      <c r="C13" s="290" t="s">
        <v>49</v>
      </c>
      <c r="D13" s="291"/>
      <c r="E13" s="41"/>
      <c r="F13" s="362"/>
      <c r="G13" s="296" t="s">
        <v>49</v>
      </c>
      <c r="H13" s="295"/>
      <c r="L13" s="50" t="str">
        <f>B16</f>
        <v>400mH</v>
      </c>
      <c r="M13" s="50" t="str">
        <f>F16</f>
        <v>400mH</v>
      </c>
    </row>
    <row r="14" spans="2:13" ht="18" customHeight="1" x14ac:dyDescent="0.25">
      <c r="B14" s="358" t="s">
        <v>6</v>
      </c>
      <c r="C14" s="290" t="s">
        <v>48</v>
      </c>
      <c r="D14" s="291"/>
      <c r="E14" s="41"/>
      <c r="F14" s="363" t="s">
        <v>6</v>
      </c>
      <c r="G14" s="294" t="s">
        <v>48</v>
      </c>
      <c r="H14" s="295"/>
      <c r="L14" s="184" t="s">
        <v>202</v>
      </c>
      <c r="M14" s="50" t="s">
        <v>207</v>
      </c>
    </row>
    <row r="15" spans="2:13" ht="18" customHeight="1" x14ac:dyDescent="0.25">
      <c r="B15" s="359"/>
      <c r="C15" s="290" t="s">
        <v>49</v>
      </c>
      <c r="D15" s="291"/>
      <c r="E15" s="41"/>
      <c r="F15" s="363"/>
      <c r="G15" s="294" t="s">
        <v>49</v>
      </c>
      <c r="H15" s="295"/>
      <c r="L15" s="50" t="s">
        <v>205</v>
      </c>
      <c r="M15" s="50" t="s">
        <v>161</v>
      </c>
    </row>
    <row r="16" spans="2:13" ht="18" customHeight="1" x14ac:dyDescent="0.25">
      <c r="B16" s="358" t="s">
        <v>186</v>
      </c>
      <c r="C16" s="290" t="s">
        <v>48</v>
      </c>
      <c r="D16" s="291"/>
      <c r="E16" s="41"/>
      <c r="F16" s="363" t="s">
        <v>186</v>
      </c>
      <c r="G16" s="294" t="s">
        <v>48</v>
      </c>
      <c r="H16" s="295"/>
      <c r="L16" s="50" t="s">
        <v>161</v>
      </c>
      <c r="M16" s="50" t="s">
        <v>202</v>
      </c>
    </row>
    <row r="17" spans="2:13" ht="18" customHeight="1" x14ac:dyDescent="0.25">
      <c r="B17" s="359"/>
      <c r="C17" s="290" t="s">
        <v>49</v>
      </c>
      <c r="D17" s="291"/>
      <c r="E17" s="41"/>
      <c r="F17" s="360"/>
      <c r="G17" s="296" t="s">
        <v>49</v>
      </c>
      <c r="H17" s="295"/>
      <c r="L17" s="50" t="s">
        <v>160</v>
      </c>
      <c r="M17" s="50" t="s">
        <v>205</v>
      </c>
    </row>
    <row r="18" spans="2:13" ht="18" customHeight="1" x14ac:dyDescent="0.25">
      <c r="B18" s="358" t="s">
        <v>50</v>
      </c>
      <c r="C18" s="292">
        <v>1</v>
      </c>
      <c r="D18" s="293"/>
      <c r="E18" s="41"/>
      <c r="F18" s="363" t="s">
        <v>50</v>
      </c>
      <c r="G18" s="294">
        <v>1</v>
      </c>
      <c r="H18" s="297"/>
    </row>
    <row r="19" spans="2:13" ht="18" customHeight="1" x14ac:dyDescent="0.25">
      <c r="B19" s="367"/>
      <c r="C19" s="292">
        <v>2</v>
      </c>
      <c r="D19" s="293"/>
      <c r="E19" s="41"/>
      <c r="F19" s="363"/>
      <c r="G19" s="294">
        <v>2</v>
      </c>
      <c r="H19" s="297"/>
    </row>
    <row r="20" spans="2:13" ht="18" customHeight="1" x14ac:dyDescent="0.25">
      <c r="B20" s="367"/>
      <c r="C20" s="292">
        <v>3</v>
      </c>
      <c r="D20" s="291"/>
      <c r="E20" s="41"/>
      <c r="F20" s="363"/>
      <c r="G20" s="294">
        <v>3</v>
      </c>
      <c r="H20" s="298"/>
    </row>
    <row r="21" spans="2:13" ht="18" customHeight="1" x14ac:dyDescent="0.25">
      <c r="B21" s="359"/>
      <c r="C21" s="292">
        <v>4</v>
      </c>
      <c r="D21" s="293"/>
      <c r="E21" s="41"/>
      <c r="F21" s="363"/>
      <c r="G21" s="294">
        <v>4</v>
      </c>
      <c r="H21" s="298"/>
    </row>
    <row r="22" spans="2:13" ht="18" customHeight="1" x14ac:dyDescent="0.25">
      <c r="B22" s="43"/>
      <c r="C22" s="44"/>
      <c r="D22" s="41" t="s">
        <v>183</v>
      </c>
      <c r="E22" s="41"/>
      <c r="F22" s="45"/>
      <c r="G22" s="46"/>
      <c r="H22" s="47"/>
    </row>
    <row r="23" spans="2:13" ht="18" customHeight="1" x14ac:dyDescent="0.25">
      <c r="B23" s="358" t="s">
        <v>15</v>
      </c>
      <c r="C23" s="300" t="s">
        <v>48</v>
      </c>
      <c r="D23" s="301"/>
      <c r="E23" s="41"/>
      <c r="F23" s="360" t="s">
        <v>193</v>
      </c>
      <c r="G23" s="294" t="s">
        <v>48</v>
      </c>
      <c r="H23" s="297"/>
    </row>
    <row r="24" spans="2:13" ht="18" customHeight="1" x14ac:dyDescent="0.25">
      <c r="B24" s="359"/>
      <c r="C24" s="300" t="s">
        <v>49</v>
      </c>
      <c r="D24" s="301"/>
      <c r="E24" s="41"/>
      <c r="F24" s="361"/>
      <c r="G24" s="294" t="s">
        <v>49</v>
      </c>
      <c r="H24" s="297"/>
    </row>
    <row r="25" spans="2:13" ht="18" customHeight="1" x14ac:dyDescent="0.25">
      <c r="B25" s="358" t="s">
        <v>190</v>
      </c>
      <c r="C25" s="300" t="s">
        <v>48</v>
      </c>
      <c r="D25" s="301"/>
      <c r="E25" s="41"/>
      <c r="F25" s="360" t="s">
        <v>7</v>
      </c>
      <c r="G25" s="294" t="s">
        <v>48</v>
      </c>
      <c r="H25" s="297"/>
    </row>
    <row r="26" spans="2:13" ht="18" customHeight="1" x14ac:dyDescent="0.25">
      <c r="B26" s="359"/>
      <c r="C26" s="300" t="s">
        <v>49</v>
      </c>
      <c r="D26" s="301"/>
      <c r="E26" s="41"/>
      <c r="F26" s="361"/>
      <c r="G26" s="294" t="s">
        <v>49</v>
      </c>
      <c r="H26" s="297"/>
    </row>
    <row r="27" spans="2:13" ht="18" customHeight="1" x14ac:dyDescent="0.25">
      <c r="B27" s="358" t="s">
        <v>7</v>
      </c>
      <c r="C27" s="300" t="s">
        <v>48</v>
      </c>
      <c r="D27" s="301"/>
      <c r="E27" s="41"/>
      <c r="F27" s="360" t="s">
        <v>15</v>
      </c>
      <c r="G27" s="294" t="s">
        <v>48</v>
      </c>
      <c r="H27" s="297"/>
    </row>
    <row r="28" spans="2:13" ht="18" customHeight="1" x14ac:dyDescent="0.25">
      <c r="B28" s="359"/>
      <c r="C28" s="300" t="s">
        <v>49</v>
      </c>
      <c r="D28" s="301"/>
      <c r="E28" s="41"/>
      <c r="F28" s="361"/>
      <c r="G28" s="294" t="s">
        <v>49</v>
      </c>
      <c r="H28" s="297"/>
    </row>
    <row r="29" spans="2:13" ht="18" customHeight="1" x14ac:dyDescent="0.25">
      <c r="B29" s="358" t="s">
        <v>192</v>
      </c>
      <c r="C29" s="300" t="s">
        <v>48</v>
      </c>
      <c r="D29" s="301"/>
      <c r="F29" s="360" t="s">
        <v>190</v>
      </c>
      <c r="G29" s="294" t="s">
        <v>48</v>
      </c>
      <c r="H29" s="297"/>
    </row>
    <row r="30" spans="2:13" ht="18" customHeight="1" x14ac:dyDescent="0.25">
      <c r="B30" s="359"/>
      <c r="C30" s="300" t="s">
        <v>49</v>
      </c>
      <c r="D30" s="301"/>
      <c r="F30" s="361"/>
      <c r="G30" s="294" t="s">
        <v>49</v>
      </c>
      <c r="H30" s="297"/>
    </row>
    <row r="31" spans="2:13" ht="18" customHeight="1" x14ac:dyDescent="0.25">
      <c r="C31" s="38"/>
      <c r="G31" s="46"/>
      <c r="H31" s="48"/>
    </row>
    <row r="32" spans="2:13" ht="18" customHeight="1" thickBot="1" x14ac:dyDescent="0.3">
      <c r="B32" s="368" t="s">
        <v>153</v>
      </c>
      <c r="C32" s="368"/>
      <c r="D32" s="368"/>
      <c r="E32" s="368"/>
      <c r="F32" s="368"/>
      <c r="G32" s="368"/>
      <c r="H32" s="368"/>
    </row>
    <row r="33" spans="2:8" ht="18" customHeight="1" x14ac:dyDescent="0.25">
      <c r="B33" s="234" t="s">
        <v>154</v>
      </c>
      <c r="C33" s="235" t="s">
        <v>122</v>
      </c>
      <c r="D33" s="236" t="s">
        <v>155</v>
      </c>
      <c r="E33" s="38"/>
      <c r="F33" s="252" t="s">
        <v>154</v>
      </c>
      <c r="G33" s="253" t="s">
        <v>122</v>
      </c>
      <c r="H33" s="254" t="s">
        <v>155</v>
      </c>
    </row>
    <row r="34" spans="2:8" ht="18" customHeight="1" x14ac:dyDescent="0.25">
      <c r="B34" s="302"/>
      <c r="C34" s="303"/>
      <c r="D34" s="304"/>
      <c r="F34" s="317"/>
      <c r="G34" s="318"/>
      <c r="H34" s="319"/>
    </row>
    <row r="35" spans="2:8" ht="18" customHeight="1" x14ac:dyDescent="0.25">
      <c r="B35" s="305"/>
      <c r="C35" s="303"/>
      <c r="D35" s="304"/>
      <c r="F35" s="317"/>
      <c r="G35" s="318"/>
      <c r="H35" s="319"/>
    </row>
    <row r="36" spans="2:8" ht="18" customHeight="1" x14ac:dyDescent="0.25">
      <c r="B36" s="305"/>
      <c r="C36" s="303"/>
      <c r="D36" s="304"/>
      <c r="F36" s="317"/>
      <c r="G36" s="318"/>
      <c r="H36" s="319"/>
    </row>
    <row r="37" spans="2:8" ht="18" customHeight="1" x14ac:dyDescent="0.25">
      <c r="B37" s="306"/>
      <c r="C37" s="303"/>
      <c r="D37" s="304"/>
      <c r="F37" s="317"/>
      <c r="G37" s="318"/>
      <c r="H37" s="319"/>
    </row>
    <row r="38" spans="2:8" ht="18" customHeight="1" x14ac:dyDescent="0.25">
      <c r="B38" s="305"/>
      <c r="C38" s="303"/>
      <c r="D38" s="307"/>
      <c r="F38" s="320"/>
      <c r="G38" s="318"/>
      <c r="H38" s="335"/>
    </row>
    <row r="39" spans="2:8" ht="18" customHeight="1" x14ac:dyDescent="0.25">
      <c r="B39" s="305"/>
      <c r="C39" s="303"/>
      <c r="D39" s="307"/>
      <c r="F39" s="320"/>
      <c r="G39" s="318"/>
      <c r="H39" s="321"/>
    </row>
    <row r="40" spans="2:8" ht="18" customHeight="1" x14ac:dyDescent="0.25">
      <c r="B40" s="305"/>
      <c r="C40" s="303"/>
      <c r="D40" s="307"/>
      <c r="F40" s="320"/>
      <c r="G40" s="318"/>
      <c r="H40" s="321"/>
    </row>
    <row r="41" spans="2:8" ht="18" customHeight="1" x14ac:dyDescent="0.25">
      <c r="B41" s="308"/>
      <c r="C41" s="303"/>
      <c r="D41" s="309"/>
      <c r="F41" s="320"/>
      <c r="G41" s="318"/>
      <c r="H41" s="321"/>
    </row>
    <row r="42" spans="2:8" ht="18" customHeight="1" x14ac:dyDescent="0.25">
      <c r="B42" s="308"/>
      <c r="C42" s="303"/>
      <c r="D42" s="310"/>
      <c r="F42" s="320"/>
      <c r="G42" s="318"/>
      <c r="H42" s="321"/>
    </row>
    <row r="43" spans="2:8" ht="18" customHeight="1" x14ac:dyDescent="0.25">
      <c r="B43" s="311"/>
      <c r="C43" s="312"/>
      <c r="D43" s="313"/>
      <c r="F43" s="322"/>
      <c r="G43" s="323"/>
      <c r="H43" s="324"/>
    </row>
    <row r="44" spans="2:8" ht="18" customHeight="1" x14ac:dyDescent="0.25">
      <c r="B44" s="311"/>
      <c r="C44" s="312"/>
      <c r="D44" s="313"/>
      <c r="F44" s="322"/>
      <c r="G44" s="323"/>
      <c r="H44" s="324"/>
    </row>
    <row r="45" spans="2:8" ht="18" customHeight="1" x14ac:dyDescent="0.25">
      <c r="B45" s="311"/>
      <c r="C45" s="312"/>
      <c r="D45" s="313"/>
      <c r="F45" s="322"/>
      <c r="G45" s="323"/>
      <c r="H45" s="324"/>
    </row>
    <row r="46" spans="2:8" ht="18" customHeight="1" x14ac:dyDescent="0.25">
      <c r="B46" s="311"/>
      <c r="C46" s="312"/>
      <c r="D46" s="313"/>
      <c r="F46" s="322"/>
      <c r="G46" s="323"/>
      <c r="H46" s="324"/>
    </row>
    <row r="47" spans="2:8" ht="18" customHeight="1" thickBot="1" x14ac:dyDescent="0.3">
      <c r="B47" s="314"/>
      <c r="C47" s="315"/>
      <c r="D47" s="316"/>
      <c r="F47" s="325"/>
      <c r="G47" s="326"/>
      <c r="H47" s="327"/>
    </row>
    <row r="48" spans="2:8" ht="18" customHeight="1" x14ac:dyDescent="0.25">
      <c r="C48" s="38"/>
      <c r="F48" s="45"/>
      <c r="G48" s="46"/>
      <c r="H48" s="48"/>
    </row>
    <row r="49" spans="2:4" ht="22.5" customHeight="1" x14ac:dyDescent="0.25">
      <c r="B49" s="364" t="s">
        <v>51</v>
      </c>
      <c r="C49" s="365"/>
      <c r="D49" s="366"/>
    </row>
    <row r="50" spans="2:4" ht="18" customHeight="1" x14ac:dyDescent="0.25">
      <c r="B50" s="49"/>
      <c r="C50" s="38"/>
    </row>
    <row r="51" spans="2:4" x14ac:dyDescent="0.25">
      <c r="C51" s="38"/>
    </row>
  </sheetData>
  <sheetProtection algorithmName="SHA-512" hashValue="drVaHTPcazIRBmTQmxYWDiWO7kbl44lsb7yYL7soeoL6cRPXXUSMo15HeyGx/9GquAkXOKpMzrIVOjnAdiRvCg==" saltValue="zg2l5s8yAreFDJNTW/3Hyg==" spinCount="100000" sheet="1" objects="1" scenarios="1"/>
  <mergeCells count="28">
    <mergeCell ref="B1:H1"/>
    <mergeCell ref="B2:H2"/>
    <mergeCell ref="C4:D4"/>
    <mergeCell ref="G4:H4"/>
    <mergeCell ref="C6:D6"/>
    <mergeCell ref="G6:H6"/>
    <mergeCell ref="B8:D8"/>
    <mergeCell ref="F8:H8"/>
    <mergeCell ref="B10:B11"/>
    <mergeCell ref="F10:F11"/>
    <mergeCell ref="B12:B13"/>
    <mergeCell ref="F12:F13"/>
    <mergeCell ref="B14:B15"/>
    <mergeCell ref="F14:F15"/>
    <mergeCell ref="B16:B17"/>
    <mergeCell ref="F16:F17"/>
    <mergeCell ref="B18:B21"/>
    <mergeCell ref="F18:F21"/>
    <mergeCell ref="B29:B30"/>
    <mergeCell ref="F29:F30"/>
    <mergeCell ref="B32:H32"/>
    <mergeCell ref="B49:D49"/>
    <mergeCell ref="B23:B24"/>
    <mergeCell ref="F23:F24"/>
    <mergeCell ref="B25:B26"/>
    <mergeCell ref="F25:F26"/>
    <mergeCell ref="B27:B28"/>
    <mergeCell ref="F27:F28"/>
  </mergeCells>
  <dataValidations count="2">
    <dataValidation type="list" allowBlank="1" showInputMessage="1" showErrorMessage="1" sqref="B34:B47" xr:uid="{00000000-0002-0000-0500-000000000000}">
      <formula1>$L$10:$L$17</formula1>
    </dataValidation>
    <dataValidation type="list" allowBlank="1" showInputMessage="1" showErrorMessage="1" sqref="F34:F47" xr:uid="{00000000-0002-0000-0500-000001000000}">
      <formula1>$M$10:$M$17</formula1>
    </dataValidation>
  </dataValidations>
  <printOptions horizontalCentered="1"/>
  <pageMargins left="0" right="0" top="0" bottom="0" header="0" footer="0"/>
  <pageSetup paperSize="9" scale="9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>
    <pageSetUpPr fitToPage="1"/>
  </sheetPr>
  <dimension ref="B1:M49"/>
  <sheetViews>
    <sheetView workbookViewId="0">
      <pane ySplit="1" topLeftCell="A9" activePane="bottomLeft" state="frozen"/>
      <selection activeCell="E186" sqref="E186"/>
      <selection pane="bottomLeft" activeCell="E186" sqref="E186"/>
    </sheetView>
  </sheetViews>
  <sheetFormatPr defaultColWidth="8.85546875" defaultRowHeight="15" x14ac:dyDescent="0.25"/>
  <cols>
    <col min="1" max="1" width="0.85546875" style="50" customWidth="1"/>
    <col min="2" max="2" width="13.42578125" style="50" customWidth="1"/>
    <col min="3" max="3" width="4.42578125" style="50" customWidth="1"/>
    <col min="4" max="4" width="31.7109375" style="50" customWidth="1"/>
    <col min="5" max="5" width="4.28515625" style="50" customWidth="1"/>
    <col min="6" max="6" width="13.42578125" style="50" customWidth="1"/>
    <col min="7" max="7" width="4.42578125" style="50" customWidth="1"/>
    <col min="8" max="8" width="31.7109375" style="50" customWidth="1"/>
    <col min="9" max="11" width="8.85546875" style="50"/>
    <col min="12" max="13" width="8.85546875" style="50" hidden="1" customWidth="1"/>
    <col min="14" max="16384" width="8.85546875" style="50"/>
  </cols>
  <sheetData>
    <row r="1" spans="2:13" ht="23.25" x14ac:dyDescent="0.25">
      <c r="B1" s="347" t="s">
        <v>225</v>
      </c>
      <c r="C1" s="347"/>
      <c r="D1" s="347"/>
      <c r="E1" s="347"/>
      <c r="F1" s="347"/>
      <c r="G1" s="347"/>
      <c r="H1" s="347"/>
    </row>
    <row r="2" spans="2:13" ht="18.75" x14ac:dyDescent="0.3">
      <c r="B2" s="348" t="s">
        <v>184</v>
      </c>
      <c r="C2" s="349"/>
      <c r="D2" s="349"/>
      <c r="E2" s="349"/>
      <c r="F2" s="349"/>
      <c r="G2" s="349"/>
      <c r="H2" s="349"/>
    </row>
    <row r="3" spans="2:13" x14ac:dyDescent="0.25">
      <c r="C3" s="38"/>
    </row>
    <row r="4" spans="2:13" ht="22.5" customHeight="1" x14ac:dyDescent="0.25">
      <c r="B4" s="183" t="s">
        <v>178</v>
      </c>
      <c r="C4" s="354" t="s">
        <v>179</v>
      </c>
      <c r="D4" s="355"/>
      <c r="F4" s="183" t="s">
        <v>17</v>
      </c>
      <c r="G4" s="350" t="s">
        <v>216</v>
      </c>
      <c r="H4" s="351"/>
    </row>
    <row r="5" spans="2:13" ht="7.5" customHeight="1" x14ac:dyDescent="0.25">
      <c r="B5" s="39"/>
      <c r="C5" s="40"/>
      <c r="D5" s="39"/>
      <c r="F5" s="39"/>
      <c r="G5" s="39"/>
      <c r="H5" s="39"/>
    </row>
    <row r="6" spans="2:13" ht="22.5" customHeight="1" x14ac:dyDescent="0.25">
      <c r="B6" s="183" t="s">
        <v>180</v>
      </c>
      <c r="C6" s="373" t="s">
        <v>185</v>
      </c>
      <c r="D6" s="355"/>
      <c r="F6" s="183" t="s">
        <v>181</v>
      </c>
      <c r="G6" s="352">
        <v>43212</v>
      </c>
      <c r="H6" s="353"/>
    </row>
    <row r="7" spans="2:13" ht="7.5" customHeight="1" x14ac:dyDescent="0.25">
      <c r="C7" s="38"/>
    </row>
    <row r="8" spans="2:13" ht="18" customHeight="1" x14ac:dyDescent="0.25">
      <c r="B8" s="357" t="s">
        <v>31</v>
      </c>
      <c r="C8" s="357"/>
      <c r="D8" s="357"/>
      <c r="F8" s="357" t="s">
        <v>32</v>
      </c>
      <c r="G8" s="357"/>
      <c r="H8" s="357"/>
    </row>
    <row r="9" spans="2:13" ht="7.5" customHeight="1" x14ac:dyDescent="0.25">
      <c r="B9" s="41"/>
      <c r="C9" s="42"/>
      <c r="D9" s="41"/>
      <c r="E9" s="41"/>
      <c r="F9" s="41"/>
      <c r="G9" s="41"/>
      <c r="H9" s="41"/>
    </row>
    <row r="10" spans="2:13" ht="18" customHeight="1" x14ac:dyDescent="0.25">
      <c r="B10" s="358" t="s">
        <v>5</v>
      </c>
      <c r="C10" s="290" t="s">
        <v>48</v>
      </c>
      <c r="D10" s="291" t="s">
        <v>259</v>
      </c>
      <c r="E10" s="41"/>
      <c r="F10" s="360" t="s">
        <v>5</v>
      </c>
      <c r="G10" s="294" t="s">
        <v>48</v>
      </c>
      <c r="H10" s="295"/>
      <c r="L10" s="50" t="str">
        <f>B10</f>
        <v>100m</v>
      </c>
      <c r="M10" s="50" t="str">
        <f>F10</f>
        <v>100m</v>
      </c>
    </row>
    <row r="11" spans="2:13" ht="18" customHeight="1" x14ac:dyDescent="0.25">
      <c r="B11" s="359"/>
      <c r="C11" s="290" t="s">
        <v>49</v>
      </c>
      <c r="D11" s="291"/>
      <c r="E11" s="41"/>
      <c r="F11" s="361"/>
      <c r="G11" s="294" t="s">
        <v>49</v>
      </c>
      <c r="H11" s="295"/>
      <c r="L11" s="50" t="str">
        <f>B12</f>
        <v>400m</v>
      </c>
      <c r="M11" s="50" t="str">
        <f>F12</f>
        <v>300m</v>
      </c>
    </row>
    <row r="12" spans="2:13" ht="18" customHeight="1" x14ac:dyDescent="0.25">
      <c r="B12" s="358" t="s">
        <v>188</v>
      </c>
      <c r="C12" s="290" t="s">
        <v>48</v>
      </c>
      <c r="D12" s="291" t="s">
        <v>259</v>
      </c>
      <c r="E12" s="41"/>
      <c r="F12" s="360" t="s">
        <v>189</v>
      </c>
      <c r="G12" s="294" t="s">
        <v>48</v>
      </c>
      <c r="H12" s="295"/>
      <c r="L12" s="50" t="str">
        <f>B14</f>
        <v>800m</v>
      </c>
      <c r="M12" s="50" t="str">
        <f>F14</f>
        <v>800m</v>
      </c>
    </row>
    <row r="13" spans="2:13" ht="18" customHeight="1" x14ac:dyDescent="0.25">
      <c r="B13" s="359"/>
      <c r="C13" s="290" t="s">
        <v>49</v>
      </c>
      <c r="D13" s="291" t="s">
        <v>261</v>
      </c>
      <c r="E13" s="41"/>
      <c r="F13" s="362"/>
      <c r="G13" s="296" t="s">
        <v>49</v>
      </c>
      <c r="H13" s="295"/>
      <c r="L13" s="50" t="str">
        <f>B16</f>
        <v>400mH</v>
      </c>
      <c r="M13" s="50" t="str">
        <f>F16</f>
        <v>300mH</v>
      </c>
    </row>
    <row r="14" spans="2:13" ht="18" customHeight="1" x14ac:dyDescent="0.25">
      <c r="B14" s="358" t="s">
        <v>6</v>
      </c>
      <c r="C14" s="290" t="s">
        <v>48</v>
      </c>
      <c r="D14" s="291"/>
      <c r="E14" s="41"/>
      <c r="F14" s="363" t="s">
        <v>6</v>
      </c>
      <c r="G14" s="294" t="s">
        <v>48</v>
      </c>
      <c r="H14" s="295"/>
      <c r="L14" s="50" t="s">
        <v>202</v>
      </c>
      <c r="M14" s="50" t="s">
        <v>207</v>
      </c>
    </row>
    <row r="15" spans="2:13" ht="18" customHeight="1" x14ac:dyDescent="0.25">
      <c r="B15" s="359"/>
      <c r="C15" s="290" t="s">
        <v>49</v>
      </c>
      <c r="D15" s="291"/>
      <c r="E15" s="41"/>
      <c r="F15" s="363"/>
      <c r="G15" s="294" t="s">
        <v>49</v>
      </c>
      <c r="H15" s="295"/>
      <c r="L15" s="50" t="s">
        <v>205</v>
      </c>
      <c r="M15" s="50" t="s">
        <v>206</v>
      </c>
    </row>
    <row r="16" spans="2:13" ht="18" customHeight="1" x14ac:dyDescent="0.25">
      <c r="B16" s="358" t="s">
        <v>186</v>
      </c>
      <c r="C16" s="290" t="s">
        <v>48</v>
      </c>
      <c r="D16" s="291"/>
      <c r="E16" s="41"/>
      <c r="F16" s="363" t="s">
        <v>187</v>
      </c>
      <c r="G16" s="294" t="s">
        <v>48</v>
      </c>
      <c r="H16" s="295"/>
      <c r="L16" s="50" t="s">
        <v>206</v>
      </c>
      <c r="M16" s="50" t="s">
        <v>202</v>
      </c>
    </row>
    <row r="17" spans="2:12" ht="18" customHeight="1" x14ac:dyDescent="0.25">
      <c r="B17" s="359"/>
      <c r="C17" s="290" t="s">
        <v>49</v>
      </c>
      <c r="D17" s="291"/>
      <c r="E17" s="41"/>
      <c r="F17" s="360"/>
      <c r="G17" s="296" t="s">
        <v>49</v>
      </c>
      <c r="H17" s="295"/>
      <c r="L17" s="50" t="s">
        <v>160</v>
      </c>
    </row>
    <row r="18" spans="2:12" ht="18" customHeight="1" x14ac:dyDescent="0.25">
      <c r="B18" s="358" t="s">
        <v>50</v>
      </c>
      <c r="C18" s="292">
        <v>1</v>
      </c>
      <c r="D18" s="293"/>
      <c r="E18" s="41"/>
      <c r="F18" s="363" t="s">
        <v>50</v>
      </c>
      <c r="G18" s="294">
        <v>1</v>
      </c>
      <c r="H18" s="297"/>
    </row>
    <row r="19" spans="2:12" ht="18" customHeight="1" x14ac:dyDescent="0.25">
      <c r="B19" s="367"/>
      <c r="C19" s="292">
        <v>2</v>
      </c>
      <c r="D19" s="293"/>
      <c r="E19" s="41"/>
      <c r="F19" s="363"/>
      <c r="G19" s="294">
        <v>2</v>
      </c>
      <c r="H19" s="297"/>
    </row>
    <row r="20" spans="2:12" ht="18" customHeight="1" x14ac:dyDescent="0.25">
      <c r="B20" s="367"/>
      <c r="C20" s="292">
        <v>3</v>
      </c>
      <c r="D20" s="293"/>
      <c r="E20" s="41"/>
      <c r="F20" s="363"/>
      <c r="G20" s="294">
        <v>3</v>
      </c>
      <c r="H20" s="298"/>
    </row>
    <row r="21" spans="2:12" ht="18" customHeight="1" x14ac:dyDescent="0.25">
      <c r="B21" s="359"/>
      <c r="C21" s="292">
        <v>4</v>
      </c>
      <c r="D21" s="293"/>
      <c r="E21" s="41"/>
      <c r="F21" s="363"/>
      <c r="G21" s="294">
        <v>4</v>
      </c>
      <c r="H21" s="298"/>
    </row>
    <row r="22" spans="2:12" ht="18" customHeight="1" x14ac:dyDescent="0.25">
      <c r="B22" s="43"/>
      <c r="C22" s="44"/>
      <c r="D22" s="41"/>
      <c r="E22" s="41"/>
      <c r="F22" s="45"/>
      <c r="G22" s="46"/>
      <c r="H22" s="47"/>
    </row>
    <row r="23" spans="2:12" ht="18" customHeight="1" x14ac:dyDescent="0.25">
      <c r="B23" s="358" t="s">
        <v>15</v>
      </c>
      <c r="C23" s="300" t="s">
        <v>48</v>
      </c>
      <c r="D23" s="301" t="s">
        <v>260</v>
      </c>
      <c r="E23" s="41"/>
      <c r="F23" s="360" t="s">
        <v>193</v>
      </c>
      <c r="G23" s="294" t="s">
        <v>48</v>
      </c>
      <c r="H23" s="297"/>
    </row>
    <row r="24" spans="2:12" ht="18" customHeight="1" x14ac:dyDescent="0.25">
      <c r="B24" s="359"/>
      <c r="C24" s="290" t="s">
        <v>49</v>
      </c>
      <c r="D24" s="301"/>
      <c r="E24" s="41"/>
      <c r="F24" s="361"/>
      <c r="G24" s="294" t="s">
        <v>49</v>
      </c>
      <c r="H24" s="297"/>
    </row>
    <row r="25" spans="2:12" ht="18" customHeight="1" x14ac:dyDescent="0.25">
      <c r="B25" s="358" t="s">
        <v>190</v>
      </c>
      <c r="C25" s="300" t="s">
        <v>48</v>
      </c>
      <c r="D25" s="301"/>
      <c r="E25" s="41"/>
      <c r="F25" s="360" t="s">
        <v>191</v>
      </c>
      <c r="G25" s="294" t="s">
        <v>48</v>
      </c>
      <c r="H25" s="297"/>
    </row>
    <row r="26" spans="2:12" ht="18" customHeight="1" x14ac:dyDescent="0.25">
      <c r="B26" s="359"/>
      <c r="C26" s="300" t="s">
        <v>49</v>
      </c>
      <c r="D26" s="301"/>
      <c r="E26" s="41"/>
      <c r="F26" s="361"/>
      <c r="G26" s="294" t="s">
        <v>49</v>
      </c>
      <c r="H26" s="297"/>
    </row>
    <row r="27" spans="2:12" ht="18" customHeight="1" x14ac:dyDescent="0.25">
      <c r="B27" s="358" t="s">
        <v>191</v>
      </c>
      <c r="C27" s="300" t="s">
        <v>48</v>
      </c>
      <c r="D27" s="301" t="s">
        <v>261</v>
      </c>
      <c r="E27" s="41"/>
      <c r="F27" s="360" t="s">
        <v>15</v>
      </c>
      <c r="G27" s="294" t="s">
        <v>48</v>
      </c>
      <c r="H27" s="297"/>
    </row>
    <row r="28" spans="2:12" ht="18" customHeight="1" x14ac:dyDescent="0.25">
      <c r="B28" s="359"/>
      <c r="C28" s="300" t="s">
        <v>49</v>
      </c>
      <c r="D28" s="301"/>
      <c r="E28" s="41"/>
      <c r="F28" s="361"/>
      <c r="G28" s="294" t="s">
        <v>49</v>
      </c>
      <c r="H28" s="297"/>
    </row>
    <row r="29" spans="2:12" ht="18" customHeight="1" x14ac:dyDescent="0.25">
      <c r="B29" s="358" t="s">
        <v>192</v>
      </c>
      <c r="C29" s="300" t="s">
        <v>48</v>
      </c>
      <c r="D29" s="301"/>
      <c r="F29" s="360"/>
      <c r="G29" s="294" t="s">
        <v>48</v>
      </c>
      <c r="H29" s="297"/>
    </row>
    <row r="30" spans="2:12" ht="18" customHeight="1" x14ac:dyDescent="0.25">
      <c r="B30" s="359"/>
      <c r="C30" s="300" t="s">
        <v>49</v>
      </c>
      <c r="D30" s="301"/>
      <c r="F30" s="361"/>
      <c r="G30" s="294" t="s">
        <v>49</v>
      </c>
      <c r="H30" s="297"/>
    </row>
    <row r="31" spans="2:12" ht="18" customHeight="1" x14ac:dyDescent="0.25">
      <c r="C31" s="38"/>
      <c r="G31" s="46"/>
      <c r="H31" s="48"/>
    </row>
    <row r="32" spans="2:12" ht="18" customHeight="1" thickBot="1" x14ac:dyDescent="0.3">
      <c r="B32" s="368" t="s">
        <v>153</v>
      </c>
      <c r="C32" s="368"/>
      <c r="D32" s="368"/>
      <c r="E32" s="368"/>
      <c r="F32" s="368"/>
      <c r="G32" s="368"/>
      <c r="H32" s="368"/>
    </row>
    <row r="33" spans="2:8" ht="18" customHeight="1" x14ac:dyDescent="0.25">
      <c r="B33" s="234" t="s">
        <v>154</v>
      </c>
      <c r="C33" s="235" t="s">
        <v>122</v>
      </c>
      <c r="D33" s="236" t="s">
        <v>155</v>
      </c>
      <c r="E33" s="38"/>
      <c r="F33" s="252" t="s">
        <v>154</v>
      </c>
      <c r="G33" s="253" t="s">
        <v>122</v>
      </c>
      <c r="H33" s="254" t="s">
        <v>155</v>
      </c>
    </row>
    <row r="34" spans="2:8" ht="18" customHeight="1" x14ac:dyDescent="0.25">
      <c r="B34" s="306"/>
      <c r="C34" s="303"/>
      <c r="D34" s="304"/>
      <c r="F34" s="320"/>
      <c r="G34" s="318"/>
      <c r="H34" s="319"/>
    </row>
    <row r="35" spans="2:8" ht="18" customHeight="1" x14ac:dyDescent="0.25">
      <c r="B35" s="302"/>
      <c r="C35" s="303"/>
      <c r="D35" s="329"/>
      <c r="F35" s="320"/>
      <c r="G35" s="318"/>
      <c r="H35" s="321"/>
    </row>
    <row r="36" spans="2:8" ht="18" customHeight="1" x14ac:dyDescent="0.25">
      <c r="B36" s="302"/>
      <c r="C36" s="303"/>
      <c r="D36" s="329"/>
      <c r="F36" s="320"/>
      <c r="G36" s="318"/>
      <c r="H36" s="321"/>
    </row>
    <row r="37" spans="2:8" ht="18" customHeight="1" x14ac:dyDescent="0.25">
      <c r="B37" s="302"/>
      <c r="C37" s="303"/>
      <c r="D37" s="329"/>
      <c r="F37" s="320"/>
      <c r="G37" s="318"/>
      <c r="H37" s="335"/>
    </row>
    <row r="38" spans="2:8" ht="18" customHeight="1" x14ac:dyDescent="0.25">
      <c r="B38" s="302"/>
      <c r="C38" s="303"/>
      <c r="D38" s="329"/>
      <c r="F38" s="320"/>
      <c r="G38" s="318"/>
      <c r="H38" s="335"/>
    </row>
    <row r="39" spans="2:8" ht="18" customHeight="1" x14ac:dyDescent="0.25">
      <c r="B39" s="302"/>
      <c r="C39" s="303"/>
      <c r="D39" s="329"/>
      <c r="F39" s="320"/>
      <c r="G39" s="318"/>
      <c r="H39" s="321"/>
    </row>
    <row r="40" spans="2:8" ht="18" customHeight="1" x14ac:dyDescent="0.25">
      <c r="B40" s="302"/>
      <c r="C40" s="303"/>
      <c r="D40" s="329"/>
      <c r="F40" s="320"/>
      <c r="G40" s="318"/>
      <c r="H40" s="321"/>
    </row>
    <row r="41" spans="2:8" ht="18" customHeight="1" x14ac:dyDescent="0.25">
      <c r="B41" s="302"/>
      <c r="C41" s="303"/>
      <c r="D41" s="329"/>
      <c r="F41" s="320"/>
      <c r="G41" s="318"/>
      <c r="H41" s="321"/>
    </row>
    <row r="42" spans="2:8" ht="18" customHeight="1" x14ac:dyDescent="0.25">
      <c r="B42" s="302"/>
      <c r="C42" s="303"/>
      <c r="D42" s="329"/>
      <c r="F42" s="320"/>
      <c r="G42" s="318"/>
      <c r="H42" s="321"/>
    </row>
    <row r="43" spans="2:8" ht="18" customHeight="1" thickBot="1" x14ac:dyDescent="0.3">
      <c r="B43" s="314"/>
      <c r="C43" s="315"/>
      <c r="D43" s="316"/>
      <c r="F43" s="325"/>
      <c r="G43" s="326"/>
      <c r="H43" s="327"/>
    </row>
    <row r="44" spans="2:8" ht="18" customHeight="1" x14ac:dyDescent="0.25">
      <c r="B44" s="339"/>
      <c r="C44" s="340"/>
      <c r="D44" s="339"/>
      <c r="E44" s="299"/>
      <c r="F44" s="341"/>
      <c r="G44" s="342"/>
      <c r="H44" s="343"/>
    </row>
    <row r="45" spans="2:8" ht="22.5" customHeight="1" x14ac:dyDescent="0.25">
      <c r="B45" s="369"/>
      <c r="C45" s="370"/>
      <c r="D45" s="371"/>
      <c r="E45" s="299"/>
      <c r="F45" s="339"/>
      <c r="G45" s="339"/>
      <c r="H45" s="339"/>
    </row>
    <row r="46" spans="2:8" x14ac:dyDescent="0.25">
      <c r="B46" s="339"/>
      <c r="C46" s="339"/>
      <c r="D46" s="339"/>
      <c r="E46" s="299"/>
      <c r="F46" s="339"/>
      <c r="G46" s="339"/>
      <c r="H46" s="339"/>
    </row>
    <row r="47" spans="2:8" x14ac:dyDescent="0.25">
      <c r="B47" s="339"/>
      <c r="C47" s="339"/>
      <c r="D47" s="339"/>
      <c r="E47" s="299"/>
      <c r="F47" s="339"/>
      <c r="G47" s="339"/>
      <c r="H47" s="339"/>
    </row>
    <row r="49" spans="2:4" x14ac:dyDescent="0.25">
      <c r="B49" s="285"/>
      <c r="C49" s="285"/>
      <c r="D49" s="285"/>
    </row>
  </sheetData>
  <sheetProtection algorithmName="SHA-512" hashValue="Tck7oMucgf8gtaaQvn81rsLzPse1lHwKsEw7DEJ8PrdJAzA4HzyDMHmkNIy9TgqC5yXajkhPe03cQKKxlJOiog==" saltValue="KDIjGTNZ09927hjuAoHP+g==" spinCount="100000" sheet="1" objects="1" scenarios="1"/>
  <mergeCells count="28">
    <mergeCell ref="B18:B21"/>
    <mergeCell ref="F18:F21"/>
    <mergeCell ref="B23:B24"/>
    <mergeCell ref="F23:F24"/>
    <mergeCell ref="B29:B30"/>
    <mergeCell ref="B27:B28"/>
    <mergeCell ref="F27:F28"/>
    <mergeCell ref="C4:D4"/>
    <mergeCell ref="G4:H4"/>
    <mergeCell ref="C6:D6"/>
    <mergeCell ref="G6:H6"/>
    <mergeCell ref="B16:B17"/>
    <mergeCell ref="B45:D45"/>
    <mergeCell ref="B1:H1"/>
    <mergeCell ref="B2:H2"/>
    <mergeCell ref="B8:D8"/>
    <mergeCell ref="F8:H8"/>
    <mergeCell ref="B10:B11"/>
    <mergeCell ref="F25:F26"/>
    <mergeCell ref="F10:F11"/>
    <mergeCell ref="B12:B13"/>
    <mergeCell ref="F12:F13"/>
    <mergeCell ref="B14:B15"/>
    <mergeCell ref="F14:F15"/>
    <mergeCell ref="B32:H32"/>
    <mergeCell ref="F29:F30"/>
    <mergeCell ref="F16:F17"/>
    <mergeCell ref="B25:B26"/>
  </mergeCells>
  <dataValidations count="2">
    <dataValidation type="list" allowBlank="1" showInputMessage="1" showErrorMessage="1" sqref="B34:B43" xr:uid="{00000000-0002-0000-0600-000000000000}">
      <formula1>$L$10:$L$17</formula1>
    </dataValidation>
    <dataValidation type="list" allowBlank="1" showInputMessage="1" showErrorMessage="1" sqref="F34:F43" xr:uid="{00000000-0002-0000-0600-000001000000}">
      <formula1>$M$10:$M$17</formula1>
    </dataValidation>
  </dataValidations>
  <printOptions horizontalCentered="1"/>
  <pageMargins left="0" right="0" top="0" bottom="0" header="0" footer="0"/>
  <pageSetup paperSize="9" scale="98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3">
    <pageSetUpPr fitToPage="1"/>
  </sheetPr>
  <dimension ref="B1:M51"/>
  <sheetViews>
    <sheetView workbookViewId="0">
      <pane ySplit="1" topLeftCell="A2" activePane="bottomLeft" state="frozen"/>
      <selection activeCell="E186" sqref="E186"/>
      <selection pane="bottomLeft" activeCell="E186" sqref="E186"/>
    </sheetView>
  </sheetViews>
  <sheetFormatPr defaultColWidth="8.85546875" defaultRowHeight="15" x14ac:dyDescent="0.25"/>
  <cols>
    <col min="1" max="1" width="0.85546875" style="50" customWidth="1"/>
    <col min="2" max="2" width="13.42578125" style="50" customWidth="1"/>
    <col min="3" max="3" width="4.42578125" style="50" customWidth="1"/>
    <col min="4" max="4" width="31.7109375" style="50" customWidth="1"/>
    <col min="5" max="5" width="4.28515625" style="50" customWidth="1"/>
    <col min="6" max="6" width="13.42578125" style="50" customWidth="1"/>
    <col min="7" max="7" width="4.42578125" style="50" customWidth="1"/>
    <col min="8" max="8" width="31.7109375" style="50" customWidth="1"/>
    <col min="9" max="11" width="8.85546875" style="50"/>
    <col min="12" max="12" width="10.28515625" style="50" hidden="1" customWidth="1"/>
    <col min="13" max="13" width="10.140625" style="50" hidden="1" customWidth="1"/>
    <col min="14" max="16384" width="8.85546875" style="50"/>
  </cols>
  <sheetData>
    <row r="1" spans="2:13" ht="23.25" x14ac:dyDescent="0.25">
      <c r="B1" s="347" t="s">
        <v>226</v>
      </c>
      <c r="C1" s="347"/>
      <c r="D1" s="347"/>
      <c r="E1" s="347"/>
      <c r="F1" s="347"/>
      <c r="G1" s="347"/>
      <c r="H1" s="347"/>
    </row>
    <row r="2" spans="2:13" ht="18.75" x14ac:dyDescent="0.3">
      <c r="B2" s="348" t="s">
        <v>184</v>
      </c>
      <c r="C2" s="349"/>
      <c r="D2" s="349"/>
      <c r="E2" s="349"/>
      <c r="F2" s="349"/>
      <c r="G2" s="349"/>
      <c r="H2" s="349"/>
    </row>
    <row r="3" spans="2:13" x14ac:dyDescent="0.25">
      <c r="C3" s="38"/>
    </row>
    <row r="4" spans="2:13" ht="22.5" customHeight="1" x14ac:dyDescent="0.25">
      <c r="B4" s="183" t="s">
        <v>178</v>
      </c>
      <c r="C4" s="354" t="s">
        <v>179</v>
      </c>
      <c r="D4" s="355"/>
      <c r="F4" s="183" t="s">
        <v>17</v>
      </c>
      <c r="G4" s="350" t="s">
        <v>216</v>
      </c>
      <c r="H4" s="351"/>
    </row>
    <row r="5" spans="2:13" ht="7.5" customHeight="1" x14ac:dyDescent="0.25">
      <c r="B5" s="39"/>
      <c r="C5" s="40"/>
      <c r="D5" s="39"/>
      <c r="F5" s="39"/>
      <c r="G5" s="39"/>
      <c r="H5" s="39"/>
    </row>
    <row r="6" spans="2:13" ht="22.5" customHeight="1" x14ac:dyDescent="0.25">
      <c r="B6" s="183" t="s">
        <v>180</v>
      </c>
      <c r="C6" s="356" t="s">
        <v>185</v>
      </c>
      <c r="D6" s="355"/>
      <c r="F6" s="183" t="s">
        <v>181</v>
      </c>
      <c r="G6" s="352">
        <v>43212</v>
      </c>
      <c r="H6" s="353"/>
    </row>
    <row r="7" spans="2:13" ht="7.5" customHeight="1" x14ac:dyDescent="0.25">
      <c r="C7" s="38"/>
    </row>
    <row r="8" spans="2:13" ht="18" customHeight="1" x14ac:dyDescent="0.25">
      <c r="B8" s="357" t="s">
        <v>195</v>
      </c>
      <c r="C8" s="357"/>
      <c r="D8" s="357"/>
      <c r="F8" s="357" t="s">
        <v>194</v>
      </c>
      <c r="G8" s="357"/>
      <c r="H8" s="357"/>
    </row>
    <row r="9" spans="2:13" ht="7.5" customHeight="1" x14ac:dyDescent="0.25">
      <c r="B9" s="41"/>
      <c r="C9" s="42"/>
      <c r="D9" s="41"/>
      <c r="E9" s="41"/>
      <c r="F9" s="41"/>
      <c r="G9" s="41"/>
      <c r="H9" s="41"/>
    </row>
    <row r="10" spans="2:13" ht="18" customHeight="1" x14ac:dyDescent="0.25">
      <c r="B10" s="358" t="s">
        <v>5</v>
      </c>
      <c r="C10" s="290" t="s">
        <v>48</v>
      </c>
      <c r="D10" s="291"/>
      <c r="E10" s="41"/>
      <c r="F10" s="360" t="s">
        <v>5</v>
      </c>
      <c r="G10" s="294" t="s">
        <v>48</v>
      </c>
      <c r="H10" s="295"/>
      <c r="L10" s="50" t="str">
        <f>B10</f>
        <v>100m</v>
      </c>
      <c r="M10" s="50" t="str">
        <f>F10</f>
        <v>100m</v>
      </c>
    </row>
    <row r="11" spans="2:13" ht="18" customHeight="1" x14ac:dyDescent="0.25">
      <c r="B11" s="359"/>
      <c r="C11" s="290" t="s">
        <v>49</v>
      </c>
      <c r="D11" s="291"/>
      <c r="E11" s="41"/>
      <c r="F11" s="361"/>
      <c r="G11" s="294" t="s">
        <v>49</v>
      </c>
      <c r="H11" s="295"/>
      <c r="L11" s="50" t="str">
        <f>B12</f>
        <v>400m</v>
      </c>
      <c r="M11" s="50" t="str">
        <f>F12</f>
        <v>400m</v>
      </c>
    </row>
    <row r="12" spans="2:13" ht="18" customHeight="1" x14ac:dyDescent="0.25">
      <c r="B12" s="358" t="s">
        <v>188</v>
      </c>
      <c r="C12" s="290" t="s">
        <v>48</v>
      </c>
      <c r="D12" s="291"/>
      <c r="E12" s="41"/>
      <c r="F12" s="360" t="s">
        <v>188</v>
      </c>
      <c r="G12" s="294" t="s">
        <v>48</v>
      </c>
      <c r="H12" s="295"/>
      <c r="L12" s="50" t="str">
        <f>B14</f>
        <v>800m</v>
      </c>
      <c r="M12" s="50" t="str">
        <f>F14</f>
        <v>800m</v>
      </c>
    </row>
    <row r="13" spans="2:13" ht="18" customHeight="1" x14ac:dyDescent="0.25">
      <c r="B13" s="359"/>
      <c r="C13" s="290" t="s">
        <v>49</v>
      </c>
      <c r="D13" s="291"/>
      <c r="E13" s="41"/>
      <c r="F13" s="362"/>
      <c r="G13" s="296" t="s">
        <v>49</v>
      </c>
      <c r="H13" s="295"/>
      <c r="L13" s="50" t="str">
        <f>B16</f>
        <v>400mH</v>
      </c>
      <c r="M13" s="50" t="str">
        <f>F16</f>
        <v>400mH</v>
      </c>
    </row>
    <row r="14" spans="2:13" ht="18" customHeight="1" x14ac:dyDescent="0.25">
      <c r="B14" s="358" t="s">
        <v>6</v>
      </c>
      <c r="C14" s="290" t="s">
        <v>48</v>
      </c>
      <c r="D14" s="291"/>
      <c r="E14" s="41"/>
      <c r="F14" s="363" t="s">
        <v>6</v>
      </c>
      <c r="G14" s="294" t="s">
        <v>48</v>
      </c>
      <c r="H14" s="295"/>
      <c r="L14" s="184" t="s">
        <v>202</v>
      </c>
      <c r="M14" s="50" t="s">
        <v>207</v>
      </c>
    </row>
    <row r="15" spans="2:13" ht="18" customHeight="1" x14ac:dyDescent="0.25">
      <c r="B15" s="359"/>
      <c r="C15" s="290" t="s">
        <v>49</v>
      </c>
      <c r="D15" s="291"/>
      <c r="E15" s="41"/>
      <c r="F15" s="363"/>
      <c r="G15" s="294" t="s">
        <v>49</v>
      </c>
      <c r="H15" s="295"/>
      <c r="L15" s="50" t="s">
        <v>205</v>
      </c>
      <c r="M15" s="50" t="s">
        <v>161</v>
      </c>
    </row>
    <row r="16" spans="2:13" ht="18" customHeight="1" x14ac:dyDescent="0.25">
      <c r="B16" s="358" t="s">
        <v>186</v>
      </c>
      <c r="C16" s="290" t="s">
        <v>48</v>
      </c>
      <c r="D16" s="291"/>
      <c r="E16" s="41"/>
      <c r="F16" s="363" t="s">
        <v>186</v>
      </c>
      <c r="G16" s="294" t="s">
        <v>48</v>
      </c>
      <c r="H16" s="295"/>
      <c r="L16" s="50" t="s">
        <v>161</v>
      </c>
      <c r="M16" s="50" t="s">
        <v>202</v>
      </c>
    </row>
    <row r="17" spans="2:13" ht="18" customHeight="1" x14ac:dyDescent="0.25">
      <c r="B17" s="359"/>
      <c r="C17" s="290" t="s">
        <v>49</v>
      </c>
      <c r="D17" s="291"/>
      <c r="E17" s="41"/>
      <c r="F17" s="360"/>
      <c r="G17" s="296" t="s">
        <v>49</v>
      </c>
      <c r="H17" s="295"/>
      <c r="L17" s="50" t="s">
        <v>160</v>
      </c>
      <c r="M17" s="50" t="s">
        <v>205</v>
      </c>
    </row>
    <row r="18" spans="2:13" ht="18" customHeight="1" x14ac:dyDescent="0.25">
      <c r="B18" s="358" t="s">
        <v>50</v>
      </c>
      <c r="C18" s="292">
        <v>1</v>
      </c>
      <c r="D18" s="293"/>
      <c r="E18" s="41"/>
      <c r="F18" s="363" t="s">
        <v>50</v>
      </c>
      <c r="G18" s="294">
        <v>1</v>
      </c>
      <c r="H18" s="297"/>
    </row>
    <row r="19" spans="2:13" ht="18" customHeight="1" x14ac:dyDescent="0.25">
      <c r="B19" s="367"/>
      <c r="C19" s="292">
        <v>2</v>
      </c>
      <c r="D19" s="293"/>
      <c r="E19" s="41"/>
      <c r="F19" s="363"/>
      <c r="G19" s="294">
        <v>2</v>
      </c>
      <c r="H19" s="297"/>
    </row>
    <row r="20" spans="2:13" ht="18" customHeight="1" x14ac:dyDescent="0.25">
      <c r="B20" s="367"/>
      <c r="C20" s="292">
        <v>3</v>
      </c>
      <c r="D20" s="291"/>
      <c r="E20" s="41"/>
      <c r="F20" s="363"/>
      <c r="G20" s="294">
        <v>3</v>
      </c>
      <c r="H20" s="298"/>
    </row>
    <row r="21" spans="2:13" ht="18" customHeight="1" x14ac:dyDescent="0.25">
      <c r="B21" s="359"/>
      <c r="C21" s="292">
        <v>4</v>
      </c>
      <c r="D21" s="293"/>
      <c r="E21" s="41"/>
      <c r="F21" s="363"/>
      <c r="G21" s="294">
        <v>4</v>
      </c>
      <c r="H21" s="298"/>
    </row>
    <row r="22" spans="2:13" ht="18" customHeight="1" x14ac:dyDescent="0.25">
      <c r="B22" s="43"/>
      <c r="C22" s="44"/>
      <c r="D22" s="41" t="s">
        <v>183</v>
      </c>
      <c r="E22" s="41"/>
      <c r="F22" s="45"/>
      <c r="G22" s="46"/>
      <c r="H22" s="47"/>
    </row>
    <row r="23" spans="2:13" ht="18" customHeight="1" x14ac:dyDescent="0.25">
      <c r="B23" s="358" t="s">
        <v>15</v>
      </c>
      <c r="C23" s="300" t="s">
        <v>48</v>
      </c>
      <c r="D23" s="301"/>
      <c r="E23" s="41"/>
      <c r="F23" s="360" t="s">
        <v>193</v>
      </c>
      <c r="G23" s="294" t="s">
        <v>48</v>
      </c>
      <c r="H23" s="297"/>
    </row>
    <row r="24" spans="2:13" ht="18" customHeight="1" x14ac:dyDescent="0.25">
      <c r="B24" s="359"/>
      <c r="C24" s="300" t="s">
        <v>49</v>
      </c>
      <c r="D24" s="301"/>
      <c r="E24" s="41"/>
      <c r="F24" s="361"/>
      <c r="G24" s="294" t="s">
        <v>49</v>
      </c>
      <c r="H24" s="297"/>
    </row>
    <row r="25" spans="2:13" ht="18" customHeight="1" x14ac:dyDescent="0.25">
      <c r="B25" s="358" t="s">
        <v>190</v>
      </c>
      <c r="C25" s="300" t="s">
        <v>48</v>
      </c>
      <c r="D25" s="301"/>
      <c r="E25" s="41"/>
      <c r="F25" s="360" t="s">
        <v>7</v>
      </c>
      <c r="G25" s="294" t="s">
        <v>48</v>
      </c>
      <c r="H25" s="297"/>
    </row>
    <row r="26" spans="2:13" ht="18" customHeight="1" x14ac:dyDescent="0.25">
      <c r="B26" s="359"/>
      <c r="C26" s="300" t="s">
        <v>49</v>
      </c>
      <c r="D26" s="301"/>
      <c r="E26" s="41"/>
      <c r="F26" s="361"/>
      <c r="G26" s="294" t="s">
        <v>49</v>
      </c>
      <c r="H26" s="297"/>
    </row>
    <row r="27" spans="2:13" ht="18" customHeight="1" x14ac:dyDescent="0.25">
      <c r="B27" s="358" t="s">
        <v>7</v>
      </c>
      <c r="C27" s="300" t="s">
        <v>48</v>
      </c>
      <c r="D27" s="301"/>
      <c r="E27" s="41"/>
      <c r="F27" s="360" t="s">
        <v>15</v>
      </c>
      <c r="G27" s="294" t="s">
        <v>48</v>
      </c>
      <c r="H27" s="297"/>
    </row>
    <row r="28" spans="2:13" ht="18" customHeight="1" x14ac:dyDescent="0.25">
      <c r="B28" s="359"/>
      <c r="C28" s="300" t="s">
        <v>49</v>
      </c>
      <c r="D28" s="301"/>
      <c r="E28" s="41"/>
      <c r="F28" s="361"/>
      <c r="G28" s="294" t="s">
        <v>49</v>
      </c>
      <c r="H28" s="297"/>
    </row>
    <row r="29" spans="2:13" ht="18" customHeight="1" x14ac:dyDescent="0.25">
      <c r="B29" s="358" t="s">
        <v>192</v>
      </c>
      <c r="C29" s="300" t="s">
        <v>48</v>
      </c>
      <c r="D29" s="301"/>
      <c r="F29" s="360" t="s">
        <v>190</v>
      </c>
      <c r="G29" s="294" t="s">
        <v>48</v>
      </c>
      <c r="H29" s="297"/>
    </row>
    <row r="30" spans="2:13" ht="18" customHeight="1" x14ac:dyDescent="0.25">
      <c r="B30" s="359"/>
      <c r="C30" s="300" t="s">
        <v>49</v>
      </c>
      <c r="D30" s="301"/>
      <c r="F30" s="361"/>
      <c r="G30" s="294" t="s">
        <v>49</v>
      </c>
      <c r="H30" s="297"/>
    </row>
    <row r="31" spans="2:13" ht="18" customHeight="1" x14ac:dyDescent="0.25">
      <c r="C31" s="38"/>
      <c r="G31" s="46"/>
      <c r="H31" s="48"/>
    </row>
    <row r="32" spans="2:13" ht="18" customHeight="1" thickBot="1" x14ac:dyDescent="0.3">
      <c r="B32" s="368" t="s">
        <v>153</v>
      </c>
      <c r="C32" s="368"/>
      <c r="D32" s="368"/>
      <c r="E32" s="368"/>
      <c r="F32" s="368"/>
      <c r="G32" s="368"/>
      <c r="H32" s="368"/>
    </row>
    <row r="33" spans="2:8" ht="18" customHeight="1" x14ac:dyDescent="0.25">
      <c r="B33" s="234" t="s">
        <v>154</v>
      </c>
      <c r="C33" s="235" t="s">
        <v>122</v>
      </c>
      <c r="D33" s="236" t="s">
        <v>155</v>
      </c>
      <c r="E33" s="38"/>
      <c r="F33" s="252" t="s">
        <v>154</v>
      </c>
      <c r="G33" s="253" t="s">
        <v>122</v>
      </c>
      <c r="H33" s="254" t="s">
        <v>155</v>
      </c>
    </row>
    <row r="34" spans="2:8" ht="18" customHeight="1" x14ac:dyDescent="0.25">
      <c r="B34" s="302"/>
      <c r="C34" s="303"/>
      <c r="D34" s="304"/>
      <c r="F34" s="333"/>
      <c r="G34" s="318"/>
      <c r="H34" s="319"/>
    </row>
    <row r="35" spans="2:8" ht="18" customHeight="1" x14ac:dyDescent="0.25">
      <c r="B35" s="305"/>
      <c r="C35" s="303"/>
      <c r="D35" s="307"/>
      <c r="F35" s="333"/>
      <c r="G35" s="318"/>
      <c r="H35" s="319"/>
    </row>
    <row r="36" spans="2:8" ht="18" customHeight="1" x14ac:dyDescent="0.25">
      <c r="B36" s="305"/>
      <c r="C36" s="303"/>
      <c r="D36" s="307"/>
      <c r="F36" s="317"/>
      <c r="G36" s="318"/>
      <c r="H36" s="319"/>
    </row>
    <row r="37" spans="2:8" ht="18" customHeight="1" x14ac:dyDescent="0.25">
      <c r="B37" s="306"/>
      <c r="C37" s="303"/>
      <c r="D37" s="304"/>
      <c r="F37" s="317"/>
      <c r="G37" s="318"/>
      <c r="H37" s="319"/>
    </row>
    <row r="38" spans="2:8" ht="18" customHeight="1" x14ac:dyDescent="0.25">
      <c r="B38" s="305"/>
      <c r="C38" s="303"/>
      <c r="D38" s="307"/>
      <c r="F38" s="320"/>
      <c r="G38" s="318"/>
      <c r="H38" s="335"/>
    </row>
    <row r="39" spans="2:8" ht="18" customHeight="1" x14ac:dyDescent="0.25">
      <c r="B39" s="305"/>
      <c r="C39" s="303"/>
      <c r="D39" s="307"/>
      <c r="F39" s="320"/>
      <c r="G39" s="318"/>
      <c r="H39" s="321"/>
    </row>
    <row r="40" spans="2:8" ht="18" customHeight="1" x14ac:dyDescent="0.25">
      <c r="B40" s="305"/>
      <c r="C40" s="303"/>
      <c r="D40" s="307"/>
      <c r="F40" s="320"/>
      <c r="G40" s="318"/>
      <c r="H40" s="321"/>
    </row>
    <row r="41" spans="2:8" ht="18" customHeight="1" x14ac:dyDescent="0.25">
      <c r="B41" s="308"/>
      <c r="C41" s="303"/>
      <c r="D41" s="309"/>
      <c r="F41" s="320"/>
      <c r="G41" s="318"/>
      <c r="H41" s="321"/>
    </row>
    <row r="42" spans="2:8" ht="18" customHeight="1" x14ac:dyDescent="0.25">
      <c r="B42" s="308"/>
      <c r="C42" s="303"/>
      <c r="D42" s="310"/>
      <c r="F42" s="320"/>
      <c r="G42" s="318"/>
      <c r="H42" s="321"/>
    </row>
    <row r="43" spans="2:8" ht="18" customHeight="1" x14ac:dyDescent="0.25">
      <c r="B43" s="311"/>
      <c r="C43" s="312"/>
      <c r="D43" s="313"/>
      <c r="F43" s="322"/>
      <c r="G43" s="323"/>
      <c r="H43" s="324"/>
    </row>
    <row r="44" spans="2:8" ht="18" customHeight="1" x14ac:dyDescent="0.25">
      <c r="B44" s="311"/>
      <c r="C44" s="312"/>
      <c r="D44" s="313"/>
      <c r="F44" s="322"/>
      <c r="G44" s="323"/>
      <c r="H44" s="324"/>
    </row>
    <row r="45" spans="2:8" ht="18" customHeight="1" x14ac:dyDescent="0.25">
      <c r="B45" s="311"/>
      <c r="C45" s="312"/>
      <c r="D45" s="313"/>
      <c r="F45" s="322"/>
      <c r="G45" s="323"/>
      <c r="H45" s="324"/>
    </row>
    <row r="46" spans="2:8" ht="18" customHeight="1" x14ac:dyDescent="0.25">
      <c r="B46" s="311"/>
      <c r="C46" s="312"/>
      <c r="D46" s="313"/>
      <c r="F46" s="322"/>
      <c r="G46" s="323"/>
      <c r="H46" s="324"/>
    </row>
    <row r="47" spans="2:8" ht="18" customHeight="1" thickBot="1" x14ac:dyDescent="0.3">
      <c r="B47" s="314"/>
      <c r="C47" s="315"/>
      <c r="D47" s="316"/>
      <c r="F47" s="325"/>
      <c r="G47" s="326"/>
      <c r="H47" s="327"/>
    </row>
    <row r="48" spans="2:8" ht="18" customHeight="1" x14ac:dyDescent="0.25">
      <c r="C48" s="38"/>
      <c r="F48" s="45"/>
      <c r="G48" s="46"/>
      <c r="H48" s="48"/>
    </row>
    <row r="49" spans="2:4" ht="22.5" customHeight="1" x14ac:dyDescent="0.25">
      <c r="B49" s="364" t="s">
        <v>51</v>
      </c>
      <c r="C49" s="365"/>
      <c r="D49" s="366"/>
    </row>
    <row r="50" spans="2:4" ht="18" customHeight="1" x14ac:dyDescent="0.25">
      <c r="B50" s="49"/>
      <c r="C50" s="38"/>
    </row>
    <row r="51" spans="2:4" x14ac:dyDescent="0.25">
      <c r="C51" s="38"/>
    </row>
  </sheetData>
  <sheetProtection algorithmName="SHA-512" hashValue="xWXWULMrQCYW45wIPpnmfui3uPt/xBy4bYra6MWWsO4xnBmG9YLy31+/TiA375SkOT4OAmctsM1jAwUbN1w3oQ==" saltValue="rKGB3S1JEmTYe9ASG7+9vA==" spinCount="100000" sheet="1" objects="1" scenarios="1"/>
  <mergeCells count="28">
    <mergeCell ref="B1:H1"/>
    <mergeCell ref="B2:H2"/>
    <mergeCell ref="C4:D4"/>
    <mergeCell ref="G4:H4"/>
    <mergeCell ref="C6:D6"/>
    <mergeCell ref="G6:H6"/>
    <mergeCell ref="B8:D8"/>
    <mergeCell ref="F8:H8"/>
    <mergeCell ref="B10:B11"/>
    <mergeCell ref="F10:F11"/>
    <mergeCell ref="B12:B13"/>
    <mergeCell ref="F12:F13"/>
    <mergeCell ref="B14:B15"/>
    <mergeCell ref="F14:F15"/>
    <mergeCell ref="B16:B17"/>
    <mergeCell ref="F16:F17"/>
    <mergeCell ref="B18:B21"/>
    <mergeCell ref="F18:F21"/>
    <mergeCell ref="B29:B30"/>
    <mergeCell ref="F29:F30"/>
    <mergeCell ref="B32:H32"/>
    <mergeCell ref="B49:D49"/>
    <mergeCell ref="B23:B24"/>
    <mergeCell ref="F23:F24"/>
    <mergeCell ref="B25:B26"/>
    <mergeCell ref="F25:F26"/>
    <mergeCell ref="B27:B28"/>
    <mergeCell ref="F27:F28"/>
  </mergeCells>
  <dataValidations count="2">
    <dataValidation type="list" allowBlank="1" showInputMessage="1" showErrorMessage="1" sqref="B34:B47" xr:uid="{00000000-0002-0000-0700-000000000000}">
      <formula1>$L$10:$L$17</formula1>
    </dataValidation>
    <dataValidation type="list" allowBlank="1" showInputMessage="1" showErrorMessage="1" sqref="F34:F47" xr:uid="{00000000-0002-0000-0700-000001000000}">
      <formula1>$M$10:$M$17</formula1>
    </dataValidation>
  </dataValidations>
  <printOptions horizontalCentered="1"/>
  <pageMargins left="0" right="0" top="0" bottom="0" header="0" footer="0"/>
  <pageSetup paperSize="9" scale="9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pageSetUpPr fitToPage="1"/>
  </sheetPr>
  <dimension ref="B1:M49"/>
  <sheetViews>
    <sheetView workbookViewId="0">
      <pane ySplit="1" topLeftCell="A9" activePane="bottomLeft" state="frozen"/>
      <selection activeCell="E186" sqref="E186"/>
      <selection pane="bottomLeft" activeCell="D14" sqref="D14"/>
    </sheetView>
  </sheetViews>
  <sheetFormatPr defaultColWidth="8.85546875" defaultRowHeight="15" x14ac:dyDescent="0.25"/>
  <cols>
    <col min="1" max="1" width="0.85546875" style="50" customWidth="1"/>
    <col min="2" max="2" width="13.42578125" style="50" customWidth="1"/>
    <col min="3" max="3" width="4.42578125" style="50" customWidth="1"/>
    <col min="4" max="4" width="31.7109375" style="50" customWidth="1"/>
    <col min="5" max="5" width="4.28515625" style="50" customWidth="1"/>
    <col min="6" max="6" width="13.42578125" style="50" customWidth="1"/>
    <col min="7" max="7" width="4.42578125" style="50" customWidth="1"/>
    <col min="8" max="8" width="31.7109375" style="50" customWidth="1"/>
    <col min="9" max="11" width="8.85546875" style="50"/>
    <col min="12" max="13" width="8.85546875" style="50" hidden="1" customWidth="1"/>
    <col min="14" max="16384" width="8.85546875" style="50"/>
  </cols>
  <sheetData>
    <row r="1" spans="2:13" ht="23.25" x14ac:dyDescent="0.25">
      <c r="B1" s="347" t="s">
        <v>227</v>
      </c>
      <c r="C1" s="347"/>
      <c r="D1" s="347"/>
      <c r="E1" s="347"/>
      <c r="F1" s="347"/>
      <c r="G1" s="347"/>
      <c r="H1" s="347"/>
    </row>
    <row r="2" spans="2:13" ht="18.75" x14ac:dyDescent="0.3">
      <c r="B2" s="348" t="s">
        <v>184</v>
      </c>
      <c r="C2" s="349"/>
      <c r="D2" s="349"/>
      <c r="E2" s="349"/>
      <c r="F2" s="349"/>
      <c r="G2" s="349"/>
      <c r="H2" s="349"/>
    </row>
    <row r="3" spans="2:13" x14ac:dyDescent="0.25">
      <c r="C3" s="38"/>
    </row>
    <row r="4" spans="2:13" ht="22.5" customHeight="1" x14ac:dyDescent="0.25">
      <c r="B4" s="183" t="s">
        <v>178</v>
      </c>
      <c r="C4" s="354" t="s">
        <v>179</v>
      </c>
      <c r="D4" s="355"/>
      <c r="F4" s="183" t="s">
        <v>17</v>
      </c>
      <c r="G4" s="350" t="s">
        <v>217</v>
      </c>
      <c r="H4" s="351"/>
    </row>
    <row r="5" spans="2:13" ht="7.5" customHeight="1" x14ac:dyDescent="0.25">
      <c r="B5" s="39"/>
      <c r="C5" s="40"/>
      <c r="D5" s="39"/>
      <c r="F5" s="39"/>
      <c r="G5" s="39"/>
      <c r="H5" s="39"/>
    </row>
    <row r="6" spans="2:13" ht="22.5" customHeight="1" x14ac:dyDescent="0.25">
      <c r="B6" s="183" t="s">
        <v>180</v>
      </c>
      <c r="C6" s="373" t="s">
        <v>185</v>
      </c>
      <c r="D6" s="355"/>
      <c r="F6" s="183" t="s">
        <v>181</v>
      </c>
      <c r="G6" s="352">
        <v>43212</v>
      </c>
      <c r="H6" s="353"/>
    </row>
    <row r="7" spans="2:13" ht="7.5" customHeight="1" x14ac:dyDescent="0.25">
      <c r="C7" s="38"/>
    </row>
    <row r="8" spans="2:13" ht="18" customHeight="1" x14ac:dyDescent="0.25">
      <c r="B8" s="357" t="s">
        <v>31</v>
      </c>
      <c r="C8" s="357"/>
      <c r="D8" s="357"/>
      <c r="F8" s="357" t="s">
        <v>32</v>
      </c>
      <c r="G8" s="357"/>
      <c r="H8" s="357"/>
    </row>
    <row r="9" spans="2:13" ht="7.5" customHeight="1" x14ac:dyDescent="0.25">
      <c r="B9" s="41"/>
      <c r="C9" s="42"/>
      <c r="D9" s="41"/>
      <c r="E9" s="41"/>
      <c r="F9" s="41"/>
      <c r="G9" s="41"/>
      <c r="H9" s="41"/>
    </row>
    <row r="10" spans="2:13" ht="18" customHeight="1" x14ac:dyDescent="0.25">
      <c r="B10" s="358" t="s">
        <v>5</v>
      </c>
      <c r="C10" s="290" t="s">
        <v>48</v>
      </c>
      <c r="D10" s="291" t="s">
        <v>264</v>
      </c>
      <c r="E10" s="41"/>
      <c r="F10" s="360" t="s">
        <v>5</v>
      </c>
      <c r="G10" s="294" t="s">
        <v>48</v>
      </c>
      <c r="H10" s="295" t="s">
        <v>266</v>
      </c>
      <c r="L10" s="50" t="str">
        <f>B10</f>
        <v>100m</v>
      </c>
      <c r="M10" s="50" t="str">
        <f>F10</f>
        <v>100m</v>
      </c>
    </row>
    <row r="11" spans="2:13" ht="18" customHeight="1" x14ac:dyDescent="0.25">
      <c r="B11" s="359"/>
      <c r="C11" s="290" t="s">
        <v>49</v>
      </c>
      <c r="D11" s="291" t="s">
        <v>262</v>
      </c>
      <c r="E11" s="41"/>
      <c r="F11" s="361"/>
      <c r="G11" s="294" t="s">
        <v>49</v>
      </c>
      <c r="H11" s="295" t="s">
        <v>267</v>
      </c>
      <c r="L11" s="50" t="str">
        <f>B12</f>
        <v>400m</v>
      </c>
      <c r="M11" s="50" t="str">
        <f>F12</f>
        <v>300m</v>
      </c>
    </row>
    <row r="12" spans="2:13" ht="18" customHeight="1" x14ac:dyDescent="0.25">
      <c r="B12" s="358" t="s">
        <v>188</v>
      </c>
      <c r="C12" s="290" t="s">
        <v>48</v>
      </c>
      <c r="D12" s="291" t="s">
        <v>263</v>
      </c>
      <c r="E12" s="41"/>
      <c r="F12" s="360" t="s">
        <v>189</v>
      </c>
      <c r="G12" s="294" t="s">
        <v>48</v>
      </c>
      <c r="H12" s="295" t="s">
        <v>266</v>
      </c>
      <c r="L12" s="50" t="str">
        <f>B14</f>
        <v>800m</v>
      </c>
      <c r="M12" s="50" t="str">
        <f>F14</f>
        <v>800m</v>
      </c>
    </row>
    <row r="13" spans="2:13" ht="18" customHeight="1" x14ac:dyDescent="0.25">
      <c r="B13" s="359"/>
      <c r="C13" s="290" t="s">
        <v>49</v>
      </c>
      <c r="D13" s="291" t="s">
        <v>264</v>
      </c>
      <c r="E13" s="41"/>
      <c r="F13" s="362"/>
      <c r="G13" s="296" t="s">
        <v>49</v>
      </c>
      <c r="H13" s="295"/>
      <c r="L13" s="50" t="str">
        <f>B16</f>
        <v>400mH</v>
      </c>
      <c r="M13" s="50" t="str">
        <f>F16</f>
        <v>300mH</v>
      </c>
    </row>
    <row r="14" spans="2:13" ht="18" customHeight="1" x14ac:dyDescent="0.25">
      <c r="B14" s="358" t="s">
        <v>6</v>
      </c>
      <c r="C14" s="290" t="s">
        <v>48</v>
      </c>
      <c r="D14" s="291"/>
      <c r="E14" s="41"/>
      <c r="F14" s="363" t="s">
        <v>6</v>
      </c>
      <c r="G14" s="294" t="s">
        <v>48</v>
      </c>
      <c r="H14" s="295" t="s">
        <v>269</v>
      </c>
      <c r="L14" s="50" t="s">
        <v>202</v>
      </c>
      <c r="M14" s="50" t="s">
        <v>207</v>
      </c>
    </row>
    <row r="15" spans="2:13" ht="18" customHeight="1" x14ac:dyDescent="0.25">
      <c r="B15" s="359"/>
      <c r="C15" s="290" t="s">
        <v>49</v>
      </c>
      <c r="D15" s="291" t="s">
        <v>265</v>
      </c>
      <c r="E15" s="41"/>
      <c r="F15" s="363"/>
      <c r="G15" s="294" t="s">
        <v>49</v>
      </c>
      <c r="H15" s="295" t="s">
        <v>267</v>
      </c>
      <c r="L15" s="50" t="s">
        <v>205</v>
      </c>
      <c r="M15" s="50" t="s">
        <v>206</v>
      </c>
    </row>
    <row r="16" spans="2:13" ht="18" customHeight="1" x14ac:dyDescent="0.25">
      <c r="B16" s="358" t="s">
        <v>186</v>
      </c>
      <c r="C16" s="290" t="s">
        <v>48</v>
      </c>
      <c r="D16" s="291" t="s">
        <v>265</v>
      </c>
      <c r="E16" s="41"/>
      <c r="F16" s="363" t="s">
        <v>187</v>
      </c>
      <c r="G16" s="294" t="s">
        <v>48</v>
      </c>
      <c r="H16" s="295" t="s">
        <v>268</v>
      </c>
      <c r="L16" s="50" t="s">
        <v>206</v>
      </c>
      <c r="M16" s="50" t="s">
        <v>202</v>
      </c>
    </row>
    <row r="17" spans="2:12" ht="18" customHeight="1" x14ac:dyDescent="0.25">
      <c r="B17" s="359"/>
      <c r="C17" s="290" t="s">
        <v>49</v>
      </c>
      <c r="D17" s="293"/>
      <c r="E17" s="41"/>
      <c r="F17" s="360"/>
      <c r="G17" s="296" t="s">
        <v>49</v>
      </c>
      <c r="H17" s="295"/>
      <c r="L17" s="50" t="s">
        <v>160</v>
      </c>
    </row>
    <row r="18" spans="2:12" ht="18" customHeight="1" x14ac:dyDescent="0.25">
      <c r="B18" s="358" t="s">
        <v>50</v>
      </c>
      <c r="C18" s="292">
        <v>1</v>
      </c>
      <c r="D18" s="293" t="s">
        <v>263</v>
      </c>
      <c r="E18" s="41"/>
      <c r="F18" s="363" t="s">
        <v>50</v>
      </c>
      <c r="G18" s="294">
        <v>1</v>
      </c>
      <c r="H18" s="297"/>
    </row>
    <row r="19" spans="2:12" ht="18" customHeight="1" x14ac:dyDescent="0.25">
      <c r="B19" s="367"/>
      <c r="C19" s="292">
        <v>2</v>
      </c>
      <c r="D19" s="291" t="s">
        <v>262</v>
      </c>
      <c r="E19" s="41"/>
      <c r="F19" s="363"/>
      <c r="G19" s="294">
        <v>2</v>
      </c>
      <c r="H19" s="297"/>
    </row>
    <row r="20" spans="2:12" ht="18" customHeight="1" x14ac:dyDescent="0.25">
      <c r="B20" s="367"/>
      <c r="C20" s="292">
        <v>3</v>
      </c>
      <c r="D20" s="293" t="s">
        <v>264</v>
      </c>
      <c r="E20" s="41"/>
      <c r="F20" s="363"/>
      <c r="G20" s="294">
        <v>3</v>
      </c>
      <c r="H20" s="298"/>
    </row>
    <row r="21" spans="2:12" ht="18" customHeight="1" x14ac:dyDescent="0.25">
      <c r="B21" s="359"/>
      <c r="C21" s="292">
        <v>4</v>
      </c>
      <c r="D21" s="328"/>
      <c r="E21" s="41"/>
      <c r="F21" s="363"/>
      <c r="G21" s="294">
        <v>4</v>
      </c>
      <c r="H21" s="298"/>
    </row>
    <row r="22" spans="2:12" ht="18" customHeight="1" x14ac:dyDescent="0.25">
      <c r="B22" s="43"/>
      <c r="C22" s="44"/>
      <c r="D22" s="197"/>
      <c r="E22" s="41"/>
      <c r="F22" s="45"/>
      <c r="G22" s="46"/>
      <c r="H22" s="47"/>
    </row>
    <row r="23" spans="2:12" ht="18" customHeight="1" x14ac:dyDescent="0.25">
      <c r="B23" s="358" t="s">
        <v>15</v>
      </c>
      <c r="C23" s="300" t="s">
        <v>48</v>
      </c>
      <c r="D23" s="301" t="s">
        <v>265</v>
      </c>
      <c r="E23" s="41"/>
      <c r="F23" s="360" t="s">
        <v>193</v>
      </c>
      <c r="G23" s="294" t="s">
        <v>48</v>
      </c>
      <c r="H23" s="297"/>
    </row>
    <row r="24" spans="2:12" ht="18" customHeight="1" x14ac:dyDescent="0.25">
      <c r="B24" s="359"/>
      <c r="C24" s="290" t="s">
        <v>49</v>
      </c>
      <c r="D24" s="301"/>
      <c r="E24" s="41"/>
      <c r="F24" s="361"/>
      <c r="G24" s="294" t="s">
        <v>49</v>
      </c>
      <c r="H24" s="297"/>
    </row>
    <row r="25" spans="2:12" ht="18" customHeight="1" x14ac:dyDescent="0.25">
      <c r="B25" s="358" t="s">
        <v>190</v>
      </c>
      <c r="C25" s="300" t="s">
        <v>48</v>
      </c>
      <c r="D25" s="301" t="s">
        <v>263</v>
      </c>
      <c r="E25" s="41"/>
      <c r="F25" s="360" t="s">
        <v>191</v>
      </c>
      <c r="G25" s="294" t="s">
        <v>48</v>
      </c>
      <c r="H25" s="297" t="s">
        <v>267</v>
      </c>
    </row>
    <row r="26" spans="2:12" ht="18" customHeight="1" x14ac:dyDescent="0.25">
      <c r="B26" s="359"/>
      <c r="C26" s="300" t="s">
        <v>49</v>
      </c>
      <c r="D26" s="301"/>
      <c r="E26" s="41"/>
      <c r="F26" s="361"/>
      <c r="G26" s="294" t="s">
        <v>49</v>
      </c>
      <c r="H26" s="297"/>
    </row>
    <row r="27" spans="2:12" ht="18" customHeight="1" x14ac:dyDescent="0.25">
      <c r="B27" s="358" t="s">
        <v>191</v>
      </c>
      <c r="C27" s="300" t="s">
        <v>48</v>
      </c>
      <c r="D27" s="301" t="s">
        <v>265</v>
      </c>
      <c r="E27" s="41"/>
      <c r="F27" s="360" t="s">
        <v>15</v>
      </c>
      <c r="G27" s="294" t="s">
        <v>48</v>
      </c>
      <c r="H27" s="297" t="s">
        <v>268</v>
      </c>
    </row>
    <row r="28" spans="2:12" ht="18" customHeight="1" x14ac:dyDescent="0.25">
      <c r="B28" s="359"/>
      <c r="C28" s="300" t="s">
        <v>49</v>
      </c>
      <c r="D28" s="301" t="s">
        <v>262</v>
      </c>
      <c r="E28" s="41"/>
      <c r="F28" s="361"/>
      <c r="G28" s="294" t="s">
        <v>49</v>
      </c>
      <c r="H28" s="297" t="s">
        <v>269</v>
      </c>
    </row>
    <row r="29" spans="2:12" ht="18" customHeight="1" x14ac:dyDescent="0.25">
      <c r="B29" s="358" t="s">
        <v>192</v>
      </c>
      <c r="C29" s="300" t="s">
        <v>48</v>
      </c>
      <c r="D29" s="301" t="s">
        <v>263</v>
      </c>
      <c r="F29" s="360"/>
      <c r="G29" s="294" t="s">
        <v>48</v>
      </c>
      <c r="H29" s="297"/>
    </row>
    <row r="30" spans="2:12" ht="18" customHeight="1" x14ac:dyDescent="0.25">
      <c r="B30" s="359"/>
      <c r="C30" s="300" t="s">
        <v>49</v>
      </c>
      <c r="D30" s="301" t="s">
        <v>262</v>
      </c>
      <c r="F30" s="361"/>
      <c r="G30" s="294" t="s">
        <v>49</v>
      </c>
      <c r="H30" s="297"/>
    </row>
    <row r="31" spans="2:12" ht="18" customHeight="1" x14ac:dyDescent="0.25">
      <c r="C31" s="38"/>
      <c r="G31" s="46"/>
      <c r="H31" s="48"/>
    </row>
    <row r="32" spans="2:12" ht="18" customHeight="1" thickBot="1" x14ac:dyDescent="0.3">
      <c r="B32" s="368" t="s">
        <v>153</v>
      </c>
      <c r="C32" s="368"/>
      <c r="D32" s="368"/>
      <c r="E32" s="368"/>
      <c r="F32" s="368"/>
      <c r="G32" s="368"/>
      <c r="H32" s="368"/>
    </row>
    <row r="33" spans="2:8" ht="18" customHeight="1" x14ac:dyDescent="0.25">
      <c r="B33" s="234" t="s">
        <v>154</v>
      </c>
      <c r="C33" s="235" t="s">
        <v>122</v>
      </c>
      <c r="D33" s="236" t="s">
        <v>155</v>
      </c>
      <c r="E33" s="38"/>
      <c r="F33" s="252" t="s">
        <v>154</v>
      </c>
      <c r="G33" s="253" t="s">
        <v>122</v>
      </c>
      <c r="H33" s="254" t="s">
        <v>155</v>
      </c>
    </row>
    <row r="34" spans="2:8" ht="18" customHeight="1" x14ac:dyDescent="0.25">
      <c r="B34" s="306"/>
      <c r="C34" s="303"/>
      <c r="D34" s="304"/>
      <c r="F34" s="333"/>
      <c r="G34" s="318"/>
      <c r="H34" s="319"/>
    </row>
    <row r="35" spans="2:8" ht="18" customHeight="1" x14ac:dyDescent="0.25">
      <c r="B35" s="302"/>
      <c r="C35" s="303"/>
      <c r="D35" s="304"/>
      <c r="F35" s="333"/>
      <c r="G35" s="318"/>
      <c r="H35" s="319"/>
    </row>
    <row r="36" spans="2:8" ht="18" customHeight="1" x14ac:dyDescent="0.25">
      <c r="B36" s="302"/>
      <c r="C36" s="303"/>
      <c r="D36" s="329"/>
      <c r="F36" s="320"/>
      <c r="G36" s="318"/>
      <c r="H36" s="321"/>
    </row>
    <row r="37" spans="2:8" ht="18" customHeight="1" x14ac:dyDescent="0.25">
      <c r="B37" s="302"/>
      <c r="C37" s="303"/>
      <c r="D37" s="329"/>
      <c r="F37" s="320"/>
      <c r="G37" s="318"/>
      <c r="H37" s="321"/>
    </row>
    <row r="38" spans="2:8" ht="18" customHeight="1" x14ac:dyDescent="0.25">
      <c r="B38" s="302"/>
      <c r="C38" s="303"/>
      <c r="D38" s="329"/>
      <c r="F38" s="320"/>
      <c r="G38" s="318"/>
      <c r="H38" s="321"/>
    </row>
    <row r="39" spans="2:8" ht="18" customHeight="1" x14ac:dyDescent="0.25">
      <c r="B39" s="302"/>
      <c r="C39" s="303"/>
      <c r="D39" s="329"/>
      <c r="F39" s="320"/>
      <c r="G39" s="318"/>
      <c r="H39" s="321"/>
    </row>
    <row r="40" spans="2:8" ht="18" customHeight="1" x14ac:dyDescent="0.25">
      <c r="B40" s="302"/>
      <c r="C40" s="303"/>
      <c r="D40" s="329"/>
      <c r="F40" s="320"/>
      <c r="G40" s="318"/>
      <c r="H40" s="321"/>
    </row>
    <row r="41" spans="2:8" ht="18" customHeight="1" x14ac:dyDescent="0.25">
      <c r="B41" s="302"/>
      <c r="C41" s="303"/>
      <c r="D41" s="329"/>
      <c r="F41" s="320"/>
      <c r="G41" s="318"/>
      <c r="H41" s="321"/>
    </row>
    <row r="42" spans="2:8" ht="18" customHeight="1" x14ac:dyDescent="0.25">
      <c r="B42" s="302"/>
      <c r="C42" s="303"/>
      <c r="D42" s="329"/>
      <c r="F42" s="320"/>
      <c r="G42" s="318"/>
      <c r="H42" s="321"/>
    </row>
    <row r="43" spans="2:8" ht="18" customHeight="1" thickBot="1" x14ac:dyDescent="0.3">
      <c r="B43" s="314"/>
      <c r="C43" s="315"/>
      <c r="D43" s="316"/>
      <c r="F43" s="325"/>
      <c r="G43" s="326"/>
      <c r="H43" s="327"/>
    </row>
    <row r="44" spans="2:8" ht="18" customHeight="1" x14ac:dyDescent="0.25">
      <c r="B44" s="339"/>
      <c r="C44" s="340"/>
      <c r="D44" s="339"/>
      <c r="E44" s="299"/>
      <c r="F44" s="341"/>
      <c r="G44" s="342"/>
      <c r="H44" s="343"/>
    </row>
    <row r="45" spans="2:8" ht="22.5" customHeight="1" x14ac:dyDescent="0.25">
      <c r="B45" s="369"/>
      <c r="C45" s="370"/>
      <c r="D45" s="371"/>
      <c r="E45" s="299"/>
      <c r="F45" s="339"/>
      <c r="G45" s="339"/>
      <c r="H45" s="339"/>
    </row>
    <row r="46" spans="2:8" x14ac:dyDescent="0.25">
      <c r="B46" s="339"/>
      <c r="C46" s="339"/>
      <c r="D46" s="339"/>
      <c r="E46" s="299"/>
      <c r="F46" s="339"/>
      <c r="G46" s="339"/>
      <c r="H46" s="339"/>
    </row>
    <row r="47" spans="2:8" x14ac:dyDescent="0.25">
      <c r="B47" s="339"/>
      <c r="C47" s="339"/>
      <c r="D47" s="339"/>
      <c r="E47" s="299"/>
      <c r="F47" s="339"/>
      <c r="G47" s="339"/>
      <c r="H47" s="339"/>
    </row>
    <row r="49" spans="2:4" x14ac:dyDescent="0.25">
      <c r="B49" s="285"/>
      <c r="C49" s="285"/>
      <c r="D49" s="285"/>
    </row>
  </sheetData>
  <sheetProtection algorithmName="SHA-512" hashValue="A25KLNXjLDSw+6wZvB8nQsMR6mFbjImaY5//YXzNWcp0R1T1wPLifRXpXvYPkHqg4Iz4EVXL9vQjiOoaf2NL4Q==" saltValue="CTOu+W5+kOwqCtuV6swzjw==" spinCount="100000" sheet="1" objects="1" scenarios="1"/>
  <mergeCells count="28">
    <mergeCell ref="B18:B21"/>
    <mergeCell ref="F18:F21"/>
    <mergeCell ref="B23:B24"/>
    <mergeCell ref="F23:F24"/>
    <mergeCell ref="B29:B30"/>
    <mergeCell ref="B27:B28"/>
    <mergeCell ref="F27:F28"/>
    <mergeCell ref="C4:D4"/>
    <mergeCell ref="G4:H4"/>
    <mergeCell ref="C6:D6"/>
    <mergeCell ref="G6:H6"/>
    <mergeCell ref="B16:B17"/>
    <mergeCell ref="B45:D45"/>
    <mergeCell ref="B1:H1"/>
    <mergeCell ref="B2:H2"/>
    <mergeCell ref="B8:D8"/>
    <mergeCell ref="F8:H8"/>
    <mergeCell ref="B10:B11"/>
    <mergeCell ref="F25:F26"/>
    <mergeCell ref="F10:F11"/>
    <mergeCell ref="B12:B13"/>
    <mergeCell ref="F12:F13"/>
    <mergeCell ref="B14:B15"/>
    <mergeCell ref="F14:F15"/>
    <mergeCell ref="B32:H32"/>
    <mergeCell ref="F29:F30"/>
    <mergeCell ref="F16:F17"/>
    <mergeCell ref="B25:B26"/>
  </mergeCells>
  <dataValidations count="2">
    <dataValidation type="list" allowBlank="1" showInputMessage="1" showErrorMessage="1" sqref="B34:B43" xr:uid="{00000000-0002-0000-0800-000000000000}">
      <formula1>$L$10:$L$17</formula1>
    </dataValidation>
    <dataValidation type="list" allowBlank="1" showInputMessage="1" showErrorMessage="1" sqref="F34:F43" xr:uid="{00000000-0002-0000-0800-000001000000}">
      <formula1>$M$10:$M$17</formula1>
    </dataValidation>
  </dataValidations>
  <printOptions horizontalCentered="1"/>
  <pageMargins left="0" right="0" top="0" bottom="0" header="0" footer="0"/>
  <pageSetup paperSize="9" scale="98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4">
    <pageSetUpPr fitToPage="1"/>
  </sheetPr>
  <dimension ref="B1:M51"/>
  <sheetViews>
    <sheetView workbookViewId="0">
      <pane ySplit="1" topLeftCell="A9" activePane="bottomLeft" state="frozen"/>
      <selection activeCell="E186" sqref="E186"/>
      <selection pane="bottomLeft" activeCell="E186" sqref="E186"/>
    </sheetView>
  </sheetViews>
  <sheetFormatPr defaultColWidth="8.85546875" defaultRowHeight="15" x14ac:dyDescent="0.25"/>
  <cols>
    <col min="1" max="1" width="0.85546875" style="50" customWidth="1"/>
    <col min="2" max="2" width="13.42578125" style="50" customWidth="1"/>
    <col min="3" max="3" width="4.42578125" style="50" customWidth="1"/>
    <col min="4" max="4" width="31.7109375" style="50" customWidth="1"/>
    <col min="5" max="5" width="4.28515625" style="50" customWidth="1"/>
    <col min="6" max="6" width="13.42578125" style="50" customWidth="1"/>
    <col min="7" max="7" width="4.42578125" style="50" customWidth="1"/>
    <col min="8" max="8" width="31.7109375" style="50" customWidth="1"/>
    <col min="9" max="11" width="8.85546875" style="50"/>
    <col min="12" max="12" width="10.28515625" style="50" hidden="1" customWidth="1"/>
    <col min="13" max="13" width="10.140625" style="50" hidden="1" customWidth="1"/>
    <col min="14" max="16384" width="8.85546875" style="50"/>
  </cols>
  <sheetData>
    <row r="1" spans="2:13" ht="23.25" x14ac:dyDescent="0.25">
      <c r="B1" s="347" t="s">
        <v>228</v>
      </c>
      <c r="C1" s="347"/>
      <c r="D1" s="347"/>
      <c r="E1" s="347"/>
      <c r="F1" s="347"/>
      <c r="G1" s="347"/>
      <c r="H1" s="347"/>
    </row>
    <row r="2" spans="2:13" ht="18.75" x14ac:dyDescent="0.3">
      <c r="B2" s="348" t="s">
        <v>184</v>
      </c>
      <c r="C2" s="349"/>
      <c r="D2" s="349"/>
      <c r="E2" s="349"/>
      <c r="F2" s="349"/>
      <c r="G2" s="349"/>
      <c r="H2" s="349"/>
    </row>
    <row r="3" spans="2:13" x14ac:dyDescent="0.25">
      <c r="C3" s="38"/>
    </row>
    <row r="4" spans="2:13" ht="22.5" customHeight="1" x14ac:dyDescent="0.25">
      <c r="B4" s="183" t="s">
        <v>178</v>
      </c>
      <c r="C4" s="354" t="s">
        <v>179</v>
      </c>
      <c r="D4" s="355"/>
      <c r="F4" s="183" t="s">
        <v>17</v>
      </c>
      <c r="G4" s="350" t="s">
        <v>217</v>
      </c>
      <c r="H4" s="351"/>
    </row>
    <row r="5" spans="2:13" ht="7.5" customHeight="1" x14ac:dyDescent="0.25">
      <c r="B5" s="39"/>
      <c r="C5" s="40"/>
      <c r="D5" s="39"/>
      <c r="F5" s="39"/>
      <c r="G5" s="39"/>
      <c r="H5" s="39"/>
    </row>
    <row r="6" spans="2:13" ht="22.5" customHeight="1" x14ac:dyDescent="0.25">
      <c r="B6" s="183" t="s">
        <v>180</v>
      </c>
      <c r="C6" s="356" t="s">
        <v>185</v>
      </c>
      <c r="D6" s="355"/>
      <c r="F6" s="183" t="s">
        <v>181</v>
      </c>
      <c r="G6" s="352">
        <v>43212</v>
      </c>
      <c r="H6" s="353"/>
    </row>
    <row r="7" spans="2:13" ht="7.5" customHeight="1" x14ac:dyDescent="0.25">
      <c r="C7" s="38"/>
    </row>
    <row r="8" spans="2:13" ht="18" customHeight="1" x14ac:dyDescent="0.25">
      <c r="B8" s="357" t="s">
        <v>195</v>
      </c>
      <c r="C8" s="357"/>
      <c r="D8" s="357"/>
      <c r="F8" s="357" t="s">
        <v>194</v>
      </c>
      <c r="G8" s="357"/>
      <c r="H8" s="357"/>
    </row>
    <row r="9" spans="2:13" ht="7.5" customHeight="1" x14ac:dyDescent="0.25">
      <c r="B9" s="41"/>
      <c r="C9" s="42"/>
      <c r="D9" s="41"/>
      <c r="E9" s="41"/>
      <c r="F9" s="41"/>
      <c r="G9" s="41"/>
      <c r="H9" s="41"/>
    </row>
    <row r="10" spans="2:13" ht="18" customHeight="1" x14ac:dyDescent="0.25">
      <c r="B10" s="358" t="s">
        <v>5</v>
      </c>
      <c r="C10" s="290" t="s">
        <v>48</v>
      </c>
      <c r="D10" s="291" t="s">
        <v>270</v>
      </c>
      <c r="E10" s="41"/>
      <c r="F10" s="360" t="s">
        <v>5</v>
      </c>
      <c r="G10" s="294" t="s">
        <v>48</v>
      </c>
      <c r="H10" s="295" t="s">
        <v>272</v>
      </c>
      <c r="L10" s="50" t="str">
        <f>B10</f>
        <v>100m</v>
      </c>
      <c r="M10" s="50" t="str">
        <f>F10</f>
        <v>100m</v>
      </c>
    </row>
    <row r="11" spans="2:13" ht="18" customHeight="1" x14ac:dyDescent="0.25">
      <c r="B11" s="359"/>
      <c r="C11" s="290" t="s">
        <v>49</v>
      </c>
      <c r="D11" s="291"/>
      <c r="E11" s="41"/>
      <c r="F11" s="361"/>
      <c r="G11" s="294" t="s">
        <v>49</v>
      </c>
      <c r="H11" s="295" t="s">
        <v>273</v>
      </c>
      <c r="L11" s="50" t="str">
        <f>B12</f>
        <v>400m</v>
      </c>
      <c r="M11" s="50" t="str">
        <f>F12</f>
        <v>400m</v>
      </c>
    </row>
    <row r="12" spans="2:13" ht="18" customHeight="1" x14ac:dyDescent="0.25">
      <c r="B12" s="358" t="s">
        <v>188</v>
      </c>
      <c r="C12" s="290" t="s">
        <v>48</v>
      </c>
      <c r="D12" s="291" t="s">
        <v>271</v>
      </c>
      <c r="E12" s="41"/>
      <c r="F12" s="360" t="s">
        <v>188</v>
      </c>
      <c r="G12" s="294" t="s">
        <v>48</v>
      </c>
      <c r="H12" s="295" t="s">
        <v>272</v>
      </c>
      <c r="L12" s="50" t="str">
        <f>B14</f>
        <v>800m</v>
      </c>
      <c r="M12" s="50" t="str">
        <f>F14</f>
        <v>800m</v>
      </c>
    </row>
    <row r="13" spans="2:13" ht="18" customHeight="1" x14ac:dyDescent="0.25">
      <c r="B13" s="359"/>
      <c r="C13" s="290" t="s">
        <v>49</v>
      </c>
      <c r="D13" s="291" t="s">
        <v>270</v>
      </c>
      <c r="E13" s="41"/>
      <c r="F13" s="362"/>
      <c r="G13" s="296" t="s">
        <v>49</v>
      </c>
      <c r="H13" s="295" t="s">
        <v>273</v>
      </c>
      <c r="L13" s="50" t="str">
        <f>B16</f>
        <v>400mH</v>
      </c>
      <c r="M13" s="50" t="str">
        <f>F16</f>
        <v>400mH</v>
      </c>
    </row>
    <row r="14" spans="2:13" ht="18" customHeight="1" x14ac:dyDescent="0.25">
      <c r="B14" s="358" t="s">
        <v>6</v>
      </c>
      <c r="C14" s="290" t="s">
        <v>48</v>
      </c>
      <c r="D14" s="291" t="s">
        <v>271</v>
      </c>
      <c r="E14" s="41"/>
      <c r="F14" s="363" t="s">
        <v>6</v>
      </c>
      <c r="G14" s="294" t="s">
        <v>48</v>
      </c>
      <c r="H14" s="295" t="s">
        <v>274</v>
      </c>
      <c r="L14" s="184" t="s">
        <v>202</v>
      </c>
      <c r="M14" s="50" t="s">
        <v>207</v>
      </c>
    </row>
    <row r="15" spans="2:13" ht="18" customHeight="1" x14ac:dyDescent="0.25">
      <c r="B15" s="359"/>
      <c r="C15" s="290" t="s">
        <v>49</v>
      </c>
      <c r="D15" s="291"/>
      <c r="E15" s="41"/>
      <c r="F15" s="363"/>
      <c r="G15" s="294" t="s">
        <v>49</v>
      </c>
      <c r="H15" s="295" t="s">
        <v>275</v>
      </c>
      <c r="L15" s="50" t="s">
        <v>205</v>
      </c>
      <c r="M15" s="50" t="s">
        <v>161</v>
      </c>
    </row>
    <row r="16" spans="2:13" ht="18" customHeight="1" x14ac:dyDescent="0.25">
      <c r="B16" s="358" t="s">
        <v>186</v>
      </c>
      <c r="C16" s="290" t="s">
        <v>48</v>
      </c>
      <c r="D16" s="291"/>
      <c r="E16" s="41"/>
      <c r="F16" s="363" t="s">
        <v>186</v>
      </c>
      <c r="G16" s="294" t="s">
        <v>48</v>
      </c>
      <c r="H16" s="295" t="s">
        <v>276</v>
      </c>
      <c r="L16" s="50" t="s">
        <v>161</v>
      </c>
      <c r="M16" s="50" t="s">
        <v>202</v>
      </c>
    </row>
    <row r="17" spans="2:13" ht="18" customHeight="1" x14ac:dyDescent="0.25">
      <c r="B17" s="359"/>
      <c r="C17" s="290" t="s">
        <v>49</v>
      </c>
      <c r="D17" s="291"/>
      <c r="E17" s="41"/>
      <c r="F17" s="360"/>
      <c r="G17" s="296" t="s">
        <v>49</v>
      </c>
      <c r="H17" s="295"/>
      <c r="L17" s="50" t="s">
        <v>160</v>
      </c>
      <c r="M17" s="50" t="s">
        <v>205</v>
      </c>
    </row>
    <row r="18" spans="2:13" ht="18" customHeight="1" x14ac:dyDescent="0.25">
      <c r="B18" s="358" t="s">
        <v>50</v>
      </c>
      <c r="C18" s="292">
        <v>1</v>
      </c>
      <c r="D18" s="293"/>
      <c r="E18" s="41"/>
      <c r="F18" s="363" t="s">
        <v>50</v>
      </c>
      <c r="G18" s="294">
        <v>1</v>
      </c>
      <c r="H18" s="297" t="s">
        <v>273</v>
      </c>
    </row>
    <row r="19" spans="2:13" ht="18" customHeight="1" x14ac:dyDescent="0.25">
      <c r="B19" s="367"/>
      <c r="C19" s="292">
        <v>2</v>
      </c>
      <c r="D19" s="293"/>
      <c r="E19" s="41"/>
      <c r="F19" s="363"/>
      <c r="G19" s="294">
        <v>2</v>
      </c>
      <c r="H19" s="297" t="s">
        <v>274</v>
      </c>
    </row>
    <row r="20" spans="2:13" ht="18" customHeight="1" x14ac:dyDescent="0.25">
      <c r="B20" s="367"/>
      <c r="C20" s="292">
        <v>3</v>
      </c>
      <c r="D20" s="291"/>
      <c r="E20" s="41"/>
      <c r="F20" s="363"/>
      <c r="G20" s="294">
        <v>3</v>
      </c>
      <c r="H20" s="298" t="s">
        <v>272</v>
      </c>
    </row>
    <row r="21" spans="2:13" ht="18" customHeight="1" x14ac:dyDescent="0.25">
      <c r="B21" s="359"/>
      <c r="C21" s="292">
        <v>4</v>
      </c>
      <c r="D21" s="293"/>
      <c r="E21" s="41"/>
      <c r="F21" s="363"/>
      <c r="G21" s="294">
        <v>4</v>
      </c>
      <c r="H21" s="298" t="s">
        <v>275</v>
      </c>
    </row>
    <row r="22" spans="2:13" ht="18" customHeight="1" x14ac:dyDescent="0.25">
      <c r="B22" s="43"/>
      <c r="C22" s="44"/>
      <c r="D22" s="41" t="s">
        <v>183</v>
      </c>
      <c r="E22" s="41"/>
      <c r="F22" s="45"/>
      <c r="G22" s="46"/>
      <c r="H22" s="47"/>
    </row>
    <row r="23" spans="2:13" ht="18" customHeight="1" x14ac:dyDescent="0.25">
      <c r="B23" s="358" t="s">
        <v>15</v>
      </c>
      <c r="C23" s="300" t="s">
        <v>48</v>
      </c>
      <c r="D23" s="301"/>
      <c r="E23" s="41"/>
      <c r="F23" s="360" t="s">
        <v>193</v>
      </c>
      <c r="G23" s="294" t="s">
        <v>48</v>
      </c>
      <c r="H23" s="297"/>
    </row>
    <row r="24" spans="2:13" ht="18" customHeight="1" x14ac:dyDescent="0.25">
      <c r="B24" s="359"/>
      <c r="C24" s="300" t="s">
        <v>49</v>
      </c>
      <c r="D24" s="301"/>
      <c r="E24" s="41"/>
      <c r="F24" s="361"/>
      <c r="G24" s="294" t="s">
        <v>49</v>
      </c>
      <c r="H24" s="297"/>
    </row>
    <row r="25" spans="2:13" ht="18" customHeight="1" x14ac:dyDescent="0.25">
      <c r="B25" s="358" t="s">
        <v>190</v>
      </c>
      <c r="C25" s="300" t="s">
        <v>48</v>
      </c>
      <c r="D25" s="301"/>
      <c r="E25" s="41"/>
      <c r="F25" s="360" t="s">
        <v>7</v>
      </c>
      <c r="G25" s="294" t="s">
        <v>48</v>
      </c>
      <c r="H25" s="297" t="s">
        <v>273</v>
      </c>
    </row>
    <row r="26" spans="2:13" ht="18" customHeight="1" x14ac:dyDescent="0.25">
      <c r="B26" s="359"/>
      <c r="C26" s="300" t="s">
        <v>49</v>
      </c>
      <c r="D26" s="301"/>
      <c r="E26" s="41"/>
      <c r="F26" s="361"/>
      <c r="G26" s="294" t="s">
        <v>49</v>
      </c>
      <c r="H26" s="297" t="s">
        <v>277</v>
      </c>
    </row>
    <row r="27" spans="2:13" ht="18" customHeight="1" x14ac:dyDescent="0.25">
      <c r="B27" s="358" t="s">
        <v>7</v>
      </c>
      <c r="C27" s="300" t="s">
        <v>48</v>
      </c>
      <c r="D27" s="291" t="s">
        <v>271</v>
      </c>
      <c r="E27" s="41"/>
      <c r="F27" s="360" t="s">
        <v>15</v>
      </c>
      <c r="G27" s="294" t="s">
        <v>48</v>
      </c>
      <c r="H27" s="297" t="s">
        <v>277</v>
      </c>
    </row>
    <row r="28" spans="2:13" ht="18" customHeight="1" x14ac:dyDescent="0.25">
      <c r="B28" s="359"/>
      <c r="C28" s="300" t="s">
        <v>49</v>
      </c>
      <c r="D28" s="301"/>
      <c r="E28" s="41"/>
      <c r="F28" s="361"/>
      <c r="G28" s="294" t="s">
        <v>49</v>
      </c>
      <c r="H28" s="297" t="s">
        <v>275</v>
      </c>
    </row>
    <row r="29" spans="2:13" ht="18" customHeight="1" x14ac:dyDescent="0.25">
      <c r="B29" s="358" t="s">
        <v>192</v>
      </c>
      <c r="C29" s="300" t="s">
        <v>48</v>
      </c>
      <c r="D29" s="291" t="s">
        <v>270</v>
      </c>
      <c r="F29" s="360" t="s">
        <v>190</v>
      </c>
      <c r="G29" s="294" t="s">
        <v>48</v>
      </c>
      <c r="H29" s="297" t="s">
        <v>277</v>
      </c>
    </row>
    <row r="30" spans="2:13" ht="18" customHeight="1" x14ac:dyDescent="0.25">
      <c r="B30" s="359"/>
      <c r="C30" s="300" t="s">
        <v>49</v>
      </c>
      <c r="D30" s="301"/>
      <c r="F30" s="361"/>
      <c r="G30" s="294" t="s">
        <v>49</v>
      </c>
      <c r="H30" s="297" t="s">
        <v>276</v>
      </c>
    </row>
    <row r="31" spans="2:13" ht="18" customHeight="1" x14ac:dyDescent="0.25">
      <c r="C31" s="38"/>
      <c r="G31" s="46"/>
      <c r="H31" s="48"/>
    </row>
    <row r="32" spans="2:13" ht="18" customHeight="1" thickBot="1" x14ac:dyDescent="0.3">
      <c r="B32" s="368" t="s">
        <v>153</v>
      </c>
      <c r="C32" s="368"/>
      <c r="D32" s="368"/>
      <c r="E32" s="368"/>
      <c r="F32" s="368"/>
      <c r="G32" s="368"/>
      <c r="H32" s="368"/>
    </row>
    <row r="33" spans="2:8" ht="18" customHeight="1" x14ac:dyDescent="0.25">
      <c r="B33" s="234" t="s">
        <v>154</v>
      </c>
      <c r="C33" s="235" t="s">
        <v>122</v>
      </c>
      <c r="D33" s="236" t="s">
        <v>155</v>
      </c>
      <c r="E33" s="38"/>
      <c r="F33" s="252" t="s">
        <v>154</v>
      </c>
      <c r="G33" s="253" t="s">
        <v>122</v>
      </c>
      <c r="H33" s="254" t="s">
        <v>155</v>
      </c>
    </row>
    <row r="34" spans="2:8" ht="18" customHeight="1" x14ac:dyDescent="0.25">
      <c r="B34" s="306"/>
      <c r="C34" s="303"/>
      <c r="D34" s="304"/>
      <c r="F34" s="317"/>
      <c r="G34" s="318"/>
      <c r="H34" s="319"/>
    </row>
    <row r="35" spans="2:8" ht="18" customHeight="1" x14ac:dyDescent="0.25">
      <c r="B35" s="305"/>
      <c r="C35" s="303"/>
      <c r="D35" s="304"/>
      <c r="F35" s="317"/>
      <c r="G35" s="318"/>
      <c r="H35" s="334"/>
    </row>
    <row r="36" spans="2:8" ht="18" customHeight="1" x14ac:dyDescent="0.25">
      <c r="B36" s="305"/>
      <c r="C36" s="303"/>
      <c r="D36" s="304"/>
      <c r="F36" s="317"/>
      <c r="G36" s="318"/>
      <c r="H36" s="334"/>
    </row>
    <row r="37" spans="2:8" ht="18" customHeight="1" x14ac:dyDescent="0.25">
      <c r="B37" s="306"/>
      <c r="C37" s="303"/>
      <c r="D37" s="304"/>
      <c r="F37" s="317"/>
      <c r="G37" s="318"/>
      <c r="H37" s="334"/>
    </row>
    <row r="38" spans="2:8" ht="18" customHeight="1" x14ac:dyDescent="0.25">
      <c r="B38" s="305"/>
      <c r="C38" s="303"/>
      <c r="D38" s="307"/>
      <c r="F38" s="320"/>
      <c r="G38" s="318"/>
      <c r="H38" s="335"/>
    </row>
    <row r="39" spans="2:8" ht="18" customHeight="1" x14ac:dyDescent="0.25">
      <c r="B39" s="305"/>
      <c r="C39" s="303"/>
      <c r="D39" s="307"/>
      <c r="F39" s="320"/>
      <c r="G39" s="318"/>
      <c r="H39" s="321"/>
    </row>
    <row r="40" spans="2:8" ht="18" customHeight="1" x14ac:dyDescent="0.25">
      <c r="B40" s="305"/>
      <c r="C40" s="303"/>
      <c r="D40" s="307"/>
      <c r="F40" s="320"/>
      <c r="G40" s="318"/>
      <c r="H40" s="321"/>
    </row>
    <row r="41" spans="2:8" ht="18" customHeight="1" x14ac:dyDescent="0.25">
      <c r="B41" s="308"/>
      <c r="C41" s="303"/>
      <c r="D41" s="309"/>
      <c r="F41" s="320"/>
      <c r="G41" s="318"/>
      <c r="H41" s="321"/>
    </row>
    <row r="42" spans="2:8" ht="18" customHeight="1" x14ac:dyDescent="0.25">
      <c r="B42" s="308"/>
      <c r="C42" s="303"/>
      <c r="D42" s="310"/>
      <c r="F42" s="320"/>
      <c r="G42" s="318"/>
      <c r="H42" s="321"/>
    </row>
    <row r="43" spans="2:8" ht="18" customHeight="1" x14ac:dyDescent="0.25">
      <c r="B43" s="311"/>
      <c r="C43" s="312"/>
      <c r="D43" s="313"/>
      <c r="F43" s="322"/>
      <c r="G43" s="323"/>
      <c r="H43" s="324"/>
    </row>
    <row r="44" spans="2:8" ht="18" customHeight="1" x14ac:dyDescent="0.25">
      <c r="B44" s="311"/>
      <c r="C44" s="312"/>
      <c r="D44" s="313"/>
      <c r="F44" s="322"/>
      <c r="G44" s="323"/>
      <c r="H44" s="324"/>
    </row>
    <row r="45" spans="2:8" ht="18" customHeight="1" x14ac:dyDescent="0.25">
      <c r="B45" s="311"/>
      <c r="C45" s="312"/>
      <c r="D45" s="313"/>
      <c r="F45" s="322"/>
      <c r="G45" s="323"/>
      <c r="H45" s="324"/>
    </row>
    <row r="46" spans="2:8" ht="18" customHeight="1" x14ac:dyDescent="0.25">
      <c r="B46" s="311"/>
      <c r="C46" s="312"/>
      <c r="D46" s="313"/>
      <c r="F46" s="322"/>
      <c r="G46" s="323"/>
      <c r="H46" s="324"/>
    </row>
    <row r="47" spans="2:8" ht="18" customHeight="1" thickBot="1" x14ac:dyDescent="0.3">
      <c r="B47" s="314"/>
      <c r="C47" s="315"/>
      <c r="D47" s="316"/>
      <c r="F47" s="325"/>
      <c r="G47" s="326"/>
      <c r="H47" s="327"/>
    </row>
    <row r="48" spans="2:8" ht="18" customHeight="1" x14ac:dyDescent="0.25">
      <c r="C48" s="38"/>
      <c r="F48" s="45"/>
      <c r="G48" s="46"/>
      <c r="H48" s="48"/>
    </row>
    <row r="49" spans="2:4" ht="22.5" customHeight="1" x14ac:dyDescent="0.25">
      <c r="B49" s="364" t="s">
        <v>51</v>
      </c>
      <c r="C49" s="365"/>
      <c r="D49" s="366"/>
    </row>
    <row r="50" spans="2:4" ht="18" customHeight="1" x14ac:dyDescent="0.25">
      <c r="B50" s="49"/>
      <c r="C50" s="38"/>
    </row>
    <row r="51" spans="2:4" x14ac:dyDescent="0.25">
      <c r="C51" s="38"/>
    </row>
  </sheetData>
  <sheetProtection algorithmName="SHA-512" hashValue="IkmXg/fZKFM2KbiSPP7Od6VZA3riNky3uByoyuxY5R8PMRQDggKR2pWtPYTTa+GF4NbzMpDdpW9iFZTxWf1xiA==" saltValue="vDBpuKoBNyqp0nsAdznQxA==" spinCount="100000" sheet="1" objects="1" scenarios="1"/>
  <mergeCells count="28">
    <mergeCell ref="B1:H1"/>
    <mergeCell ref="B2:H2"/>
    <mergeCell ref="C4:D4"/>
    <mergeCell ref="G4:H4"/>
    <mergeCell ref="C6:D6"/>
    <mergeCell ref="G6:H6"/>
    <mergeCell ref="B8:D8"/>
    <mergeCell ref="F8:H8"/>
    <mergeCell ref="B10:B11"/>
    <mergeCell ref="F10:F11"/>
    <mergeCell ref="B12:B13"/>
    <mergeCell ref="F12:F13"/>
    <mergeCell ref="B14:B15"/>
    <mergeCell ref="F14:F15"/>
    <mergeCell ref="B16:B17"/>
    <mergeCell ref="F16:F17"/>
    <mergeCell ref="B18:B21"/>
    <mergeCell ref="F18:F21"/>
    <mergeCell ref="B29:B30"/>
    <mergeCell ref="F29:F30"/>
    <mergeCell ref="B32:H32"/>
    <mergeCell ref="B49:D49"/>
    <mergeCell ref="B23:B24"/>
    <mergeCell ref="F23:F24"/>
    <mergeCell ref="B25:B26"/>
    <mergeCell ref="F25:F26"/>
    <mergeCell ref="B27:B28"/>
    <mergeCell ref="F27:F28"/>
  </mergeCells>
  <dataValidations count="2">
    <dataValidation type="list" allowBlank="1" showInputMessage="1" showErrorMessage="1" sqref="B34:B47" xr:uid="{00000000-0002-0000-0900-000000000000}">
      <formula1>$L$10:$L$17</formula1>
    </dataValidation>
    <dataValidation type="list" allowBlank="1" showInputMessage="1" showErrorMessage="1" sqref="F34:F47" xr:uid="{00000000-0002-0000-0900-000001000000}">
      <formula1>$M$10:$M$17</formula1>
    </dataValidation>
  </dataValidations>
  <printOptions horizontalCentered="1"/>
  <pageMargins left="0" right="0" top="0" bottom="0" header="0" footer="0"/>
  <pageSetup paperSize="9" scale="98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pageSetUpPr fitToPage="1"/>
  </sheetPr>
  <dimension ref="B1:M49"/>
  <sheetViews>
    <sheetView workbookViewId="0">
      <pane ySplit="1" topLeftCell="A11" activePane="bottomLeft" state="frozen"/>
      <selection activeCell="E186" sqref="E186"/>
      <selection pane="bottomLeft" activeCell="H17" sqref="H17"/>
    </sheetView>
  </sheetViews>
  <sheetFormatPr defaultColWidth="8.85546875" defaultRowHeight="15" x14ac:dyDescent="0.25"/>
  <cols>
    <col min="1" max="1" width="0.85546875" style="50" customWidth="1"/>
    <col min="2" max="2" width="13.42578125" style="50" customWidth="1"/>
    <col min="3" max="3" width="4.42578125" style="50" customWidth="1"/>
    <col min="4" max="4" width="31.7109375" style="50" customWidth="1"/>
    <col min="5" max="5" width="4.28515625" style="50" customWidth="1"/>
    <col min="6" max="6" width="13.42578125" style="50" customWidth="1"/>
    <col min="7" max="7" width="4.42578125" style="50" customWidth="1"/>
    <col min="8" max="8" width="31.7109375" style="50" customWidth="1"/>
    <col min="9" max="11" width="8.85546875" style="50"/>
    <col min="12" max="13" width="8.85546875" style="50" hidden="1" customWidth="1"/>
    <col min="14" max="16384" width="8.85546875" style="50"/>
  </cols>
  <sheetData>
    <row r="1" spans="2:13" ht="23.25" x14ac:dyDescent="0.25">
      <c r="B1" s="347" t="s">
        <v>229</v>
      </c>
      <c r="C1" s="347"/>
      <c r="D1" s="347"/>
      <c r="E1" s="347"/>
      <c r="F1" s="347"/>
      <c r="G1" s="347"/>
      <c r="H1" s="347"/>
    </row>
    <row r="2" spans="2:13" ht="18.75" x14ac:dyDescent="0.3">
      <c r="B2" s="348" t="s">
        <v>184</v>
      </c>
      <c r="C2" s="349"/>
      <c r="D2" s="349"/>
      <c r="E2" s="349"/>
      <c r="F2" s="349"/>
      <c r="G2" s="349"/>
      <c r="H2" s="349"/>
    </row>
    <row r="3" spans="2:13" x14ac:dyDescent="0.25">
      <c r="C3" s="38"/>
    </row>
    <row r="4" spans="2:13" ht="22.5" customHeight="1" x14ac:dyDescent="0.25">
      <c r="B4" s="183" t="s">
        <v>178</v>
      </c>
      <c r="C4" s="354" t="s">
        <v>179</v>
      </c>
      <c r="D4" s="355"/>
      <c r="F4" s="183" t="s">
        <v>17</v>
      </c>
      <c r="G4" s="350" t="s">
        <v>218</v>
      </c>
      <c r="H4" s="351"/>
    </row>
    <row r="5" spans="2:13" ht="7.5" customHeight="1" x14ac:dyDescent="0.25">
      <c r="B5" s="39"/>
      <c r="C5" s="40"/>
      <c r="D5" s="39"/>
      <c r="F5" s="39"/>
      <c r="G5" s="39"/>
      <c r="H5" s="39"/>
    </row>
    <row r="6" spans="2:13" ht="22.5" customHeight="1" x14ac:dyDescent="0.25">
      <c r="B6" s="183" t="s">
        <v>180</v>
      </c>
      <c r="C6" s="373" t="s">
        <v>185</v>
      </c>
      <c r="D6" s="355"/>
      <c r="F6" s="183" t="s">
        <v>181</v>
      </c>
      <c r="G6" s="352">
        <v>43212</v>
      </c>
      <c r="H6" s="353"/>
    </row>
    <row r="7" spans="2:13" ht="7.5" customHeight="1" x14ac:dyDescent="0.25">
      <c r="C7" s="38"/>
    </row>
    <row r="8" spans="2:13" ht="18" customHeight="1" x14ac:dyDescent="0.25">
      <c r="B8" s="357" t="s">
        <v>31</v>
      </c>
      <c r="C8" s="357"/>
      <c r="D8" s="357"/>
      <c r="F8" s="357" t="s">
        <v>32</v>
      </c>
      <c r="G8" s="357"/>
      <c r="H8" s="357"/>
    </row>
    <row r="9" spans="2:13" ht="7.5" customHeight="1" x14ac:dyDescent="0.25">
      <c r="B9" s="41"/>
      <c r="C9" s="42"/>
      <c r="D9" s="41"/>
      <c r="E9" s="41"/>
      <c r="F9" s="41"/>
      <c r="G9" s="41"/>
      <c r="H9" s="41"/>
    </row>
    <row r="10" spans="2:13" ht="18" customHeight="1" x14ac:dyDescent="0.25">
      <c r="B10" s="358" t="s">
        <v>5</v>
      </c>
      <c r="C10" s="290" t="s">
        <v>48</v>
      </c>
      <c r="D10" s="291" t="s">
        <v>279</v>
      </c>
      <c r="E10" s="41"/>
      <c r="F10" s="360" t="s">
        <v>5</v>
      </c>
      <c r="G10" s="294" t="s">
        <v>48</v>
      </c>
      <c r="H10" s="295" t="s">
        <v>283</v>
      </c>
      <c r="L10" s="50" t="str">
        <f>B10</f>
        <v>100m</v>
      </c>
      <c r="M10" s="50" t="str">
        <f>F10</f>
        <v>100m</v>
      </c>
    </row>
    <row r="11" spans="2:13" ht="18" customHeight="1" x14ac:dyDescent="0.25">
      <c r="B11" s="359"/>
      <c r="C11" s="290" t="s">
        <v>49</v>
      </c>
      <c r="D11" s="291"/>
      <c r="E11" s="41"/>
      <c r="F11" s="361"/>
      <c r="G11" s="294" t="s">
        <v>49</v>
      </c>
      <c r="H11" s="295" t="s">
        <v>284</v>
      </c>
      <c r="L11" s="50" t="str">
        <f>B12</f>
        <v>400m</v>
      </c>
      <c r="M11" s="50" t="str">
        <f>F12</f>
        <v>300m</v>
      </c>
    </row>
    <row r="12" spans="2:13" ht="18" customHeight="1" x14ac:dyDescent="0.25">
      <c r="B12" s="358" t="s">
        <v>188</v>
      </c>
      <c r="C12" s="290" t="s">
        <v>48</v>
      </c>
      <c r="D12" s="291"/>
      <c r="E12" s="41"/>
      <c r="F12" s="360" t="s">
        <v>189</v>
      </c>
      <c r="G12" s="294" t="s">
        <v>48</v>
      </c>
      <c r="H12" s="295" t="s">
        <v>283</v>
      </c>
      <c r="L12" s="50" t="str">
        <f>B14</f>
        <v>800m</v>
      </c>
      <c r="M12" s="50" t="str">
        <f>F14</f>
        <v>800m</v>
      </c>
    </row>
    <row r="13" spans="2:13" ht="18" customHeight="1" x14ac:dyDescent="0.25">
      <c r="B13" s="359"/>
      <c r="C13" s="290" t="s">
        <v>49</v>
      </c>
      <c r="D13" s="291"/>
      <c r="E13" s="41"/>
      <c r="F13" s="362"/>
      <c r="G13" s="296" t="s">
        <v>49</v>
      </c>
      <c r="H13" s="295" t="s">
        <v>284</v>
      </c>
      <c r="L13" s="50" t="str">
        <f>B16</f>
        <v>400mH</v>
      </c>
      <c r="M13" s="50" t="str">
        <f>F16</f>
        <v>300mH</v>
      </c>
    </row>
    <row r="14" spans="2:13" ht="18" customHeight="1" x14ac:dyDescent="0.25">
      <c r="B14" s="358" t="s">
        <v>6</v>
      </c>
      <c r="C14" s="290" t="s">
        <v>48</v>
      </c>
      <c r="D14" s="291" t="s">
        <v>281</v>
      </c>
      <c r="E14" s="41"/>
      <c r="F14" s="363" t="s">
        <v>6</v>
      </c>
      <c r="G14" s="294" t="s">
        <v>48</v>
      </c>
      <c r="H14" s="295" t="s">
        <v>285</v>
      </c>
      <c r="L14" s="50" t="s">
        <v>202</v>
      </c>
      <c r="M14" s="50" t="s">
        <v>207</v>
      </c>
    </row>
    <row r="15" spans="2:13" ht="18" customHeight="1" x14ac:dyDescent="0.25">
      <c r="B15" s="359"/>
      <c r="C15" s="290" t="s">
        <v>49</v>
      </c>
      <c r="D15" s="291"/>
      <c r="E15" s="41"/>
      <c r="F15" s="363"/>
      <c r="G15" s="294" t="s">
        <v>49</v>
      </c>
      <c r="H15" s="295" t="s">
        <v>286</v>
      </c>
      <c r="L15" s="50" t="s">
        <v>205</v>
      </c>
      <c r="M15" s="50" t="s">
        <v>206</v>
      </c>
    </row>
    <row r="16" spans="2:13" ht="18" customHeight="1" x14ac:dyDescent="0.25">
      <c r="B16" s="358" t="s">
        <v>186</v>
      </c>
      <c r="C16" s="290" t="s">
        <v>48</v>
      </c>
      <c r="D16" s="291"/>
      <c r="E16" s="41"/>
      <c r="F16" s="363" t="s">
        <v>187</v>
      </c>
      <c r="G16" s="294" t="s">
        <v>48</v>
      </c>
      <c r="H16" s="295"/>
      <c r="L16" s="50" t="s">
        <v>206</v>
      </c>
      <c r="M16" s="50" t="s">
        <v>202</v>
      </c>
    </row>
    <row r="17" spans="2:12" ht="18" customHeight="1" x14ac:dyDescent="0.25">
      <c r="B17" s="359"/>
      <c r="C17" s="290" t="s">
        <v>49</v>
      </c>
      <c r="D17" s="291"/>
      <c r="E17" s="41"/>
      <c r="F17" s="360"/>
      <c r="G17" s="296" t="s">
        <v>49</v>
      </c>
      <c r="H17" s="295"/>
      <c r="L17" s="50" t="s">
        <v>160</v>
      </c>
    </row>
    <row r="18" spans="2:12" ht="18" customHeight="1" x14ac:dyDescent="0.25">
      <c r="B18" s="358" t="s">
        <v>50</v>
      </c>
      <c r="C18" s="292">
        <v>1</v>
      </c>
      <c r="D18" s="293" t="s">
        <v>279</v>
      </c>
      <c r="E18" s="41"/>
      <c r="F18" s="363" t="s">
        <v>50</v>
      </c>
      <c r="G18" s="294">
        <v>1</v>
      </c>
      <c r="H18" s="297" t="s">
        <v>283</v>
      </c>
    </row>
    <row r="19" spans="2:12" ht="18" customHeight="1" x14ac:dyDescent="0.25">
      <c r="B19" s="367"/>
      <c r="C19" s="292">
        <v>2</v>
      </c>
      <c r="D19" s="293" t="s">
        <v>282</v>
      </c>
      <c r="E19" s="41"/>
      <c r="F19" s="363"/>
      <c r="G19" s="294">
        <v>2</v>
      </c>
      <c r="H19" s="297" t="s">
        <v>287</v>
      </c>
    </row>
    <row r="20" spans="2:12" ht="18" customHeight="1" x14ac:dyDescent="0.25">
      <c r="B20" s="367"/>
      <c r="C20" s="292">
        <v>3</v>
      </c>
      <c r="D20" s="291" t="s">
        <v>280</v>
      </c>
      <c r="E20" s="41"/>
      <c r="F20" s="363"/>
      <c r="G20" s="294">
        <v>3</v>
      </c>
      <c r="H20" s="298" t="s">
        <v>285</v>
      </c>
    </row>
    <row r="21" spans="2:12" ht="18" customHeight="1" x14ac:dyDescent="0.25">
      <c r="B21" s="359"/>
      <c r="C21" s="292">
        <v>4</v>
      </c>
      <c r="D21" s="293" t="s">
        <v>278</v>
      </c>
      <c r="E21" s="41"/>
      <c r="F21" s="363"/>
      <c r="G21" s="294">
        <v>4</v>
      </c>
      <c r="H21" s="298" t="s">
        <v>284</v>
      </c>
    </row>
    <row r="22" spans="2:12" ht="18" customHeight="1" x14ac:dyDescent="0.25">
      <c r="B22" s="43"/>
      <c r="C22" s="44"/>
      <c r="D22" s="41"/>
      <c r="E22" s="41"/>
      <c r="F22" s="45"/>
      <c r="G22" s="46"/>
      <c r="H22" s="47"/>
    </row>
    <row r="23" spans="2:12" ht="18" customHeight="1" x14ac:dyDescent="0.25">
      <c r="B23" s="358" t="s">
        <v>15</v>
      </c>
      <c r="C23" s="300" t="s">
        <v>48</v>
      </c>
      <c r="D23" s="301" t="s">
        <v>281</v>
      </c>
      <c r="E23" s="41"/>
      <c r="F23" s="360" t="s">
        <v>193</v>
      </c>
      <c r="G23" s="294" t="s">
        <v>48</v>
      </c>
      <c r="H23" s="297"/>
    </row>
    <row r="24" spans="2:12" ht="18" customHeight="1" x14ac:dyDescent="0.25">
      <c r="B24" s="359"/>
      <c r="C24" s="290" t="s">
        <v>49</v>
      </c>
      <c r="D24" s="301"/>
      <c r="E24" s="41"/>
      <c r="F24" s="361"/>
      <c r="G24" s="294" t="s">
        <v>49</v>
      </c>
      <c r="H24" s="297"/>
    </row>
    <row r="25" spans="2:12" ht="18" customHeight="1" x14ac:dyDescent="0.25">
      <c r="B25" s="358" t="s">
        <v>190</v>
      </c>
      <c r="C25" s="300" t="s">
        <v>48</v>
      </c>
      <c r="D25" s="301" t="s">
        <v>288</v>
      </c>
      <c r="E25" s="41"/>
      <c r="F25" s="360" t="s">
        <v>191</v>
      </c>
      <c r="G25" s="294" t="s">
        <v>48</v>
      </c>
      <c r="H25" s="297" t="s">
        <v>290</v>
      </c>
    </row>
    <row r="26" spans="2:12" ht="18" customHeight="1" x14ac:dyDescent="0.25">
      <c r="B26" s="359"/>
      <c r="C26" s="300" t="s">
        <v>49</v>
      </c>
      <c r="D26" s="301" t="s">
        <v>282</v>
      </c>
      <c r="E26" s="41"/>
      <c r="F26" s="361"/>
      <c r="G26" s="294" t="s">
        <v>49</v>
      </c>
      <c r="H26" s="297" t="s">
        <v>291</v>
      </c>
    </row>
    <row r="27" spans="2:12" ht="18" customHeight="1" x14ac:dyDescent="0.25">
      <c r="B27" s="358" t="s">
        <v>191</v>
      </c>
      <c r="C27" s="300" t="s">
        <v>48</v>
      </c>
      <c r="D27" s="301" t="s">
        <v>282</v>
      </c>
      <c r="E27" s="41"/>
      <c r="F27" s="360" t="s">
        <v>15</v>
      </c>
      <c r="G27" s="294" t="s">
        <v>48</v>
      </c>
      <c r="H27" s="297" t="s">
        <v>286</v>
      </c>
    </row>
    <row r="28" spans="2:12" ht="18" customHeight="1" x14ac:dyDescent="0.25">
      <c r="B28" s="359"/>
      <c r="C28" s="300" t="s">
        <v>49</v>
      </c>
      <c r="D28" s="301" t="s">
        <v>281</v>
      </c>
      <c r="E28" s="41"/>
      <c r="F28" s="361"/>
      <c r="G28" s="294" t="s">
        <v>49</v>
      </c>
      <c r="H28" s="297" t="s">
        <v>292</v>
      </c>
    </row>
    <row r="29" spans="2:12" ht="18" customHeight="1" x14ac:dyDescent="0.25">
      <c r="B29" s="358" t="s">
        <v>192</v>
      </c>
      <c r="C29" s="300" t="s">
        <v>48</v>
      </c>
      <c r="D29" s="301" t="s">
        <v>289</v>
      </c>
      <c r="F29" s="360"/>
      <c r="G29" s="294" t="s">
        <v>48</v>
      </c>
      <c r="H29" s="297"/>
    </row>
    <row r="30" spans="2:12" ht="18" customHeight="1" x14ac:dyDescent="0.25">
      <c r="B30" s="359"/>
      <c r="C30" s="300" t="s">
        <v>49</v>
      </c>
      <c r="D30" s="301" t="s">
        <v>282</v>
      </c>
      <c r="F30" s="361"/>
      <c r="G30" s="294" t="s">
        <v>49</v>
      </c>
      <c r="H30" s="297"/>
    </row>
    <row r="31" spans="2:12" ht="18" customHeight="1" x14ac:dyDescent="0.25">
      <c r="C31" s="38"/>
      <c r="G31" s="46"/>
      <c r="H31" s="48"/>
    </row>
    <row r="32" spans="2:12" ht="18" customHeight="1" thickBot="1" x14ac:dyDescent="0.3">
      <c r="B32" s="368" t="s">
        <v>153</v>
      </c>
      <c r="C32" s="368"/>
      <c r="D32" s="368"/>
      <c r="E32" s="368"/>
      <c r="F32" s="368"/>
      <c r="G32" s="368"/>
      <c r="H32" s="368"/>
    </row>
    <row r="33" spans="2:8" ht="18" customHeight="1" x14ac:dyDescent="0.25">
      <c r="B33" s="234" t="s">
        <v>154</v>
      </c>
      <c r="C33" s="235" t="s">
        <v>122</v>
      </c>
      <c r="D33" s="236" t="s">
        <v>155</v>
      </c>
      <c r="E33" s="38"/>
      <c r="F33" s="252" t="s">
        <v>154</v>
      </c>
      <c r="G33" s="253" t="s">
        <v>122</v>
      </c>
      <c r="H33" s="254" t="s">
        <v>155</v>
      </c>
    </row>
    <row r="34" spans="2:8" ht="18" customHeight="1" x14ac:dyDescent="0.25">
      <c r="B34" s="306"/>
      <c r="C34" s="303"/>
      <c r="D34" s="304"/>
      <c r="F34" s="333"/>
      <c r="G34" s="318"/>
      <c r="H34" s="319"/>
    </row>
    <row r="35" spans="2:8" ht="18" customHeight="1" x14ac:dyDescent="0.25">
      <c r="B35" s="302"/>
      <c r="C35" s="303"/>
      <c r="D35" s="304"/>
      <c r="F35" s="333"/>
      <c r="G35" s="318"/>
      <c r="H35" s="319"/>
    </row>
    <row r="36" spans="2:8" ht="18" customHeight="1" x14ac:dyDescent="0.25">
      <c r="B36" s="302"/>
      <c r="C36" s="303"/>
      <c r="D36" s="304"/>
      <c r="F36" s="320"/>
      <c r="G36" s="318"/>
      <c r="H36" s="321"/>
    </row>
    <row r="37" spans="2:8" ht="18" customHeight="1" x14ac:dyDescent="0.25">
      <c r="B37" s="302"/>
      <c r="C37" s="303"/>
      <c r="D37" s="329"/>
      <c r="F37" s="320"/>
      <c r="G37" s="318"/>
      <c r="H37" s="321"/>
    </row>
    <row r="38" spans="2:8" ht="18" customHeight="1" x14ac:dyDescent="0.25">
      <c r="B38" s="302"/>
      <c r="C38" s="303"/>
      <c r="D38" s="329"/>
      <c r="F38" s="320"/>
      <c r="G38" s="318"/>
      <c r="H38" s="321"/>
    </row>
    <row r="39" spans="2:8" ht="18" customHeight="1" x14ac:dyDescent="0.25">
      <c r="B39" s="302"/>
      <c r="C39" s="303"/>
      <c r="D39" s="331"/>
      <c r="F39" s="320"/>
      <c r="G39" s="318"/>
      <c r="H39" s="321"/>
    </row>
    <row r="40" spans="2:8" ht="18" customHeight="1" x14ac:dyDescent="0.25">
      <c r="B40" s="302"/>
      <c r="C40" s="303"/>
      <c r="D40" s="329"/>
      <c r="F40" s="320"/>
      <c r="G40" s="318"/>
      <c r="H40" s="321"/>
    </row>
    <row r="41" spans="2:8" ht="18" customHeight="1" x14ac:dyDescent="0.25">
      <c r="B41" s="302"/>
      <c r="C41" s="303"/>
      <c r="D41" s="329"/>
      <c r="F41" s="320"/>
      <c r="G41" s="318"/>
      <c r="H41" s="321"/>
    </row>
    <row r="42" spans="2:8" ht="18" customHeight="1" x14ac:dyDescent="0.25">
      <c r="B42" s="302"/>
      <c r="C42" s="303"/>
      <c r="D42" s="329"/>
      <c r="F42" s="320"/>
      <c r="G42" s="318"/>
      <c r="H42" s="321"/>
    </row>
    <row r="43" spans="2:8" ht="18" customHeight="1" thickBot="1" x14ac:dyDescent="0.3">
      <c r="B43" s="314"/>
      <c r="C43" s="315"/>
      <c r="D43" s="316"/>
      <c r="F43" s="325"/>
      <c r="G43" s="326"/>
      <c r="H43" s="327"/>
    </row>
    <row r="44" spans="2:8" ht="18" customHeight="1" x14ac:dyDescent="0.25">
      <c r="B44" s="285"/>
      <c r="C44" s="286"/>
      <c r="D44" s="285"/>
      <c r="F44" s="287"/>
      <c r="G44" s="288"/>
      <c r="H44" s="289"/>
    </row>
    <row r="45" spans="2:8" ht="22.5" customHeight="1" x14ac:dyDescent="0.25">
      <c r="B45" s="364"/>
      <c r="C45" s="365"/>
      <c r="D45" s="366"/>
      <c r="F45" s="285"/>
      <c r="G45" s="285"/>
      <c r="H45" s="285"/>
    </row>
    <row r="46" spans="2:8" x14ac:dyDescent="0.25">
      <c r="B46" s="285"/>
      <c r="C46" s="285"/>
      <c r="D46" s="285"/>
      <c r="F46" s="285"/>
      <c r="G46" s="285"/>
      <c r="H46" s="285"/>
    </row>
    <row r="47" spans="2:8" x14ac:dyDescent="0.25">
      <c r="B47" s="285"/>
      <c r="C47" s="285"/>
      <c r="D47" s="285"/>
      <c r="F47" s="285"/>
      <c r="G47" s="285"/>
      <c r="H47" s="285"/>
    </row>
    <row r="49" spans="2:4" x14ac:dyDescent="0.25">
      <c r="B49" s="285"/>
      <c r="C49" s="285"/>
      <c r="D49" s="285"/>
    </row>
  </sheetData>
  <sheetProtection algorithmName="SHA-512" hashValue="UawZ91s4dm5vKxFEoPbhWc04UHvz2mJ0UDYK9z2rcWsCPunSoQyi5xIJON4RB+Y1L/sIvhr2UoqVeo+EBgLDaA==" saltValue="AciqlqVd3zn9zYgnGZJFyg==" spinCount="100000" sheet="1" objects="1" scenarios="1"/>
  <mergeCells count="28">
    <mergeCell ref="B18:B21"/>
    <mergeCell ref="F18:F21"/>
    <mergeCell ref="B23:B24"/>
    <mergeCell ref="F23:F24"/>
    <mergeCell ref="B29:B30"/>
    <mergeCell ref="B27:B28"/>
    <mergeCell ref="F27:F28"/>
    <mergeCell ref="C4:D4"/>
    <mergeCell ref="G4:H4"/>
    <mergeCell ref="C6:D6"/>
    <mergeCell ref="G6:H6"/>
    <mergeCell ref="B16:B17"/>
    <mergeCell ref="B45:D45"/>
    <mergeCell ref="B1:H1"/>
    <mergeCell ref="B2:H2"/>
    <mergeCell ref="B8:D8"/>
    <mergeCell ref="F8:H8"/>
    <mergeCell ref="B10:B11"/>
    <mergeCell ref="F25:F26"/>
    <mergeCell ref="F10:F11"/>
    <mergeCell ref="B12:B13"/>
    <mergeCell ref="F12:F13"/>
    <mergeCell ref="B14:B15"/>
    <mergeCell ref="F14:F15"/>
    <mergeCell ref="B32:H32"/>
    <mergeCell ref="F29:F30"/>
    <mergeCell ref="F16:F17"/>
    <mergeCell ref="B25:B26"/>
  </mergeCells>
  <dataValidations count="2">
    <dataValidation type="list" allowBlank="1" showInputMessage="1" showErrorMessage="1" sqref="B34:B43" xr:uid="{00000000-0002-0000-0A00-000000000000}">
      <formula1>$L$10:$L$17</formula1>
    </dataValidation>
    <dataValidation type="list" allowBlank="1" showInputMessage="1" showErrorMessage="1" sqref="F34:F43" xr:uid="{00000000-0002-0000-0A00-000001000000}">
      <formula1>$M$10:$M$17</formula1>
    </dataValidation>
  </dataValidations>
  <printOptions horizontalCentered="1"/>
  <pageMargins left="0" right="0" top="0" bottom="0" header="0" footer="0"/>
  <pageSetup paperSize="9" scale="98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25">
    <pageSetUpPr fitToPage="1"/>
  </sheetPr>
  <dimension ref="B1:M51"/>
  <sheetViews>
    <sheetView workbookViewId="0">
      <pane ySplit="1" topLeftCell="A18" activePane="bottomLeft" state="frozen"/>
      <selection activeCell="E186" sqref="E186"/>
      <selection pane="bottomLeft" activeCell="B34" sqref="B34:D34"/>
    </sheetView>
  </sheetViews>
  <sheetFormatPr defaultColWidth="8.85546875" defaultRowHeight="15" x14ac:dyDescent="0.25"/>
  <cols>
    <col min="1" max="1" width="0.85546875" style="50" customWidth="1"/>
    <col min="2" max="2" width="13.42578125" style="50" customWidth="1"/>
    <col min="3" max="3" width="4.42578125" style="50" customWidth="1"/>
    <col min="4" max="4" width="31.7109375" style="50" customWidth="1"/>
    <col min="5" max="5" width="4.28515625" style="50" customWidth="1"/>
    <col min="6" max="6" width="13.42578125" style="50" customWidth="1"/>
    <col min="7" max="7" width="4.42578125" style="50" customWidth="1"/>
    <col min="8" max="8" width="31.7109375" style="50" customWidth="1"/>
    <col min="9" max="11" width="8.85546875" style="50"/>
    <col min="12" max="12" width="10.28515625" style="50" hidden="1" customWidth="1"/>
    <col min="13" max="13" width="10.140625" style="50" hidden="1" customWidth="1"/>
    <col min="14" max="16384" width="8.85546875" style="50"/>
  </cols>
  <sheetData>
    <row r="1" spans="2:13" ht="23.25" x14ac:dyDescent="0.25">
      <c r="B1" s="347" t="s">
        <v>230</v>
      </c>
      <c r="C1" s="347"/>
      <c r="D1" s="347"/>
      <c r="E1" s="347"/>
      <c r="F1" s="347"/>
      <c r="G1" s="347"/>
      <c r="H1" s="347"/>
    </row>
    <row r="2" spans="2:13" ht="18.75" x14ac:dyDescent="0.3">
      <c r="B2" s="348" t="s">
        <v>184</v>
      </c>
      <c r="C2" s="349"/>
      <c r="D2" s="349"/>
      <c r="E2" s="349"/>
      <c r="F2" s="349"/>
      <c r="G2" s="349"/>
      <c r="H2" s="349"/>
    </row>
    <row r="3" spans="2:13" x14ac:dyDescent="0.25">
      <c r="C3" s="38"/>
    </row>
    <row r="4" spans="2:13" ht="22.5" customHeight="1" x14ac:dyDescent="0.25">
      <c r="B4" s="183" t="s">
        <v>178</v>
      </c>
      <c r="C4" s="354" t="s">
        <v>179</v>
      </c>
      <c r="D4" s="355"/>
      <c r="F4" s="183" t="s">
        <v>17</v>
      </c>
      <c r="G4" s="350" t="s">
        <v>218</v>
      </c>
      <c r="H4" s="351"/>
    </row>
    <row r="5" spans="2:13" ht="7.5" customHeight="1" x14ac:dyDescent="0.25">
      <c r="B5" s="39"/>
      <c r="C5" s="40"/>
      <c r="D5" s="39"/>
      <c r="F5" s="39"/>
      <c r="G5" s="39"/>
      <c r="H5" s="39"/>
    </row>
    <row r="6" spans="2:13" ht="22.5" customHeight="1" x14ac:dyDescent="0.25">
      <c r="B6" s="183" t="s">
        <v>180</v>
      </c>
      <c r="C6" s="356" t="s">
        <v>185</v>
      </c>
      <c r="D6" s="355"/>
      <c r="F6" s="183" t="s">
        <v>181</v>
      </c>
      <c r="G6" s="352">
        <v>43212</v>
      </c>
      <c r="H6" s="353"/>
    </row>
    <row r="7" spans="2:13" ht="7.5" customHeight="1" x14ac:dyDescent="0.25">
      <c r="C7" s="38"/>
    </row>
    <row r="8" spans="2:13" ht="18" customHeight="1" x14ac:dyDescent="0.25">
      <c r="B8" s="357" t="s">
        <v>195</v>
      </c>
      <c r="C8" s="357"/>
      <c r="D8" s="357"/>
      <c r="F8" s="357" t="s">
        <v>194</v>
      </c>
      <c r="G8" s="357"/>
      <c r="H8" s="357"/>
    </row>
    <row r="9" spans="2:13" ht="7.5" customHeight="1" x14ac:dyDescent="0.25">
      <c r="B9" s="41"/>
      <c r="C9" s="42"/>
      <c r="D9" s="41"/>
      <c r="E9" s="41"/>
      <c r="F9" s="41"/>
      <c r="G9" s="41"/>
      <c r="H9" s="41"/>
    </row>
    <row r="10" spans="2:13" ht="18" customHeight="1" x14ac:dyDescent="0.25">
      <c r="B10" s="358" t="s">
        <v>5</v>
      </c>
      <c r="C10" s="290" t="s">
        <v>48</v>
      </c>
      <c r="D10" s="291"/>
      <c r="E10" s="41"/>
      <c r="F10" s="360" t="s">
        <v>5</v>
      </c>
      <c r="G10" s="294" t="s">
        <v>48</v>
      </c>
      <c r="H10" s="295" t="s">
        <v>293</v>
      </c>
      <c r="L10" s="50" t="str">
        <f>B10</f>
        <v>100m</v>
      </c>
      <c r="M10" s="50" t="str">
        <f>F10</f>
        <v>100m</v>
      </c>
    </row>
    <row r="11" spans="2:13" ht="18" customHeight="1" x14ac:dyDescent="0.25">
      <c r="B11" s="359"/>
      <c r="C11" s="290" t="s">
        <v>49</v>
      </c>
      <c r="D11" s="291"/>
      <c r="E11" s="41"/>
      <c r="F11" s="361"/>
      <c r="G11" s="294" t="s">
        <v>49</v>
      </c>
      <c r="H11" s="295"/>
      <c r="L11" s="50" t="str">
        <f>B12</f>
        <v>400m</v>
      </c>
      <c r="M11" s="50" t="str">
        <f>F12</f>
        <v>400m</v>
      </c>
    </row>
    <row r="12" spans="2:13" ht="18" customHeight="1" x14ac:dyDescent="0.25">
      <c r="B12" s="358" t="s">
        <v>188</v>
      </c>
      <c r="C12" s="290" t="s">
        <v>48</v>
      </c>
      <c r="D12" s="291"/>
      <c r="E12" s="41"/>
      <c r="F12" s="360" t="s">
        <v>188</v>
      </c>
      <c r="G12" s="294" t="s">
        <v>48</v>
      </c>
      <c r="H12" s="295"/>
      <c r="L12" s="50" t="str">
        <f>B14</f>
        <v>800m</v>
      </c>
      <c r="M12" s="50" t="str">
        <f>F14</f>
        <v>800m</v>
      </c>
    </row>
    <row r="13" spans="2:13" ht="18" customHeight="1" x14ac:dyDescent="0.25">
      <c r="B13" s="359"/>
      <c r="C13" s="290" t="s">
        <v>49</v>
      </c>
      <c r="D13" s="291"/>
      <c r="E13" s="41"/>
      <c r="F13" s="362"/>
      <c r="G13" s="296" t="s">
        <v>49</v>
      </c>
      <c r="H13" s="295"/>
      <c r="L13" s="50" t="str">
        <f>B16</f>
        <v>400mH</v>
      </c>
      <c r="M13" s="50" t="str">
        <f>F16</f>
        <v>400mH</v>
      </c>
    </row>
    <row r="14" spans="2:13" ht="18" customHeight="1" x14ac:dyDescent="0.25">
      <c r="B14" s="358" t="s">
        <v>6</v>
      </c>
      <c r="C14" s="290" t="s">
        <v>48</v>
      </c>
      <c r="D14" s="291"/>
      <c r="E14" s="41"/>
      <c r="F14" s="363" t="s">
        <v>6</v>
      </c>
      <c r="G14" s="294" t="s">
        <v>48</v>
      </c>
      <c r="H14" s="295"/>
      <c r="L14" s="184" t="s">
        <v>202</v>
      </c>
      <c r="M14" s="50" t="s">
        <v>207</v>
      </c>
    </row>
    <row r="15" spans="2:13" ht="18" customHeight="1" x14ac:dyDescent="0.25">
      <c r="B15" s="359"/>
      <c r="C15" s="290" t="s">
        <v>49</v>
      </c>
      <c r="D15" s="291"/>
      <c r="E15" s="41"/>
      <c r="F15" s="363"/>
      <c r="G15" s="294" t="s">
        <v>49</v>
      </c>
      <c r="H15" s="295"/>
      <c r="L15" s="50" t="s">
        <v>205</v>
      </c>
      <c r="M15" s="50" t="s">
        <v>161</v>
      </c>
    </row>
    <row r="16" spans="2:13" ht="18" customHeight="1" x14ac:dyDescent="0.25">
      <c r="B16" s="358" t="s">
        <v>186</v>
      </c>
      <c r="C16" s="290" t="s">
        <v>48</v>
      </c>
      <c r="D16" s="291"/>
      <c r="E16" s="41"/>
      <c r="F16" s="363" t="s">
        <v>186</v>
      </c>
      <c r="G16" s="294" t="s">
        <v>48</v>
      </c>
      <c r="H16" s="295"/>
      <c r="L16" s="50" t="s">
        <v>161</v>
      </c>
      <c r="M16" s="50" t="s">
        <v>202</v>
      </c>
    </row>
    <row r="17" spans="2:13" ht="18" customHeight="1" x14ac:dyDescent="0.25">
      <c r="B17" s="359"/>
      <c r="C17" s="290" t="s">
        <v>49</v>
      </c>
      <c r="D17" s="291"/>
      <c r="E17" s="41"/>
      <c r="F17" s="360"/>
      <c r="G17" s="296" t="s">
        <v>49</v>
      </c>
      <c r="H17" s="295"/>
      <c r="L17" s="50" t="s">
        <v>160</v>
      </c>
      <c r="M17" s="50" t="s">
        <v>205</v>
      </c>
    </row>
    <row r="18" spans="2:13" ht="18" customHeight="1" x14ac:dyDescent="0.25">
      <c r="B18" s="358" t="s">
        <v>50</v>
      </c>
      <c r="C18" s="292">
        <v>1</v>
      </c>
      <c r="D18" s="293"/>
      <c r="E18" s="41"/>
      <c r="F18" s="363" t="s">
        <v>50</v>
      </c>
      <c r="G18" s="294">
        <v>1</v>
      </c>
      <c r="H18" s="297"/>
    </row>
    <row r="19" spans="2:13" ht="18" customHeight="1" x14ac:dyDescent="0.25">
      <c r="B19" s="367"/>
      <c r="C19" s="292">
        <v>2</v>
      </c>
      <c r="D19" s="293"/>
      <c r="E19" s="41"/>
      <c r="F19" s="363"/>
      <c r="G19" s="294">
        <v>2</v>
      </c>
      <c r="H19" s="297"/>
    </row>
    <row r="20" spans="2:13" ht="18" customHeight="1" x14ac:dyDescent="0.25">
      <c r="B20" s="367"/>
      <c r="C20" s="292">
        <v>3</v>
      </c>
      <c r="D20" s="291"/>
      <c r="E20" s="41"/>
      <c r="F20" s="363"/>
      <c r="G20" s="294">
        <v>3</v>
      </c>
      <c r="H20" s="298"/>
    </row>
    <row r="21" spans="2:13" ht="18" customHeight="1" x14ac:dyDescent="0.25">
      <c r="B21" s="359"/>
      <c r="C21" s="292">
        <v>4</v>
      </c>
      <c r="D21" s="293"/>
      <c r="E21" s="41"/>
      <c r="F21" s="363"/>
      <c r="G21" s="294">
        <v>4</v>
      </c>
      <c r="H21" s="298"/>
    </row>
    <row r="22" spans="2:13" ht="18" customHeight="1" x14ac:dyDescent="0.25">
      <c r="B22" s="43"/>
      <c r="C22" s="44"/>
      <c r="D22" s="41" t="s">
        <v>183</v>
      </c>
      <c r="E22" s="41"/>
      <c r="F22" s="45"/>
      <c r="G22" s="46"/>
      <c r="H22" s="47"/>
    </row>
    <row r="23" spans="2:13" ht="18" customHeight="1" x14ac:dyDescent="0.25">
      <c r="B23" s="358" t="s">
        <v>15</v>
      </c>
      <c r="C23" s="300" t="s">
        <v>48</v>
      </c>
      <c r="D23" s="301"/>
      <c r="E23" s="41"/>
      <c r="F23" s="360" t="s">
        <v>193</v>
      </c>
      <c r="G23" s="294" t="s">
        <v>48</v>
      </c>
      <c r="H23" s="297"/>
    </row>
    <row r="24" spans="2:13" ht="18" customHeight="1" x14ac:dyDescent="0.25">
      <c r="B24" s="359"/>
      <c r="C24" s="300" t="s">
        <v>49</v>
      </c>
      <c r="D24" s="301"/>
      <c r="E24" s="41"/>
      <c r="F24" s="361"/>
      <c r="G24" s="294" t="s">
        <v>49</v>
      </c>
      <c r="H24" s="297"/>
    </row>
    <row r="25" spans="2:13" ht="18" customHeight="1" x14ac:dyDescent="0.25">
      <c r="B25" s="358" t="s">
        <v>190</v>
      </c>
      <c r="C25" s="300" t="s">
        <v>48</v>
      </c>
      <c r="D25" s="301" t="s">
        <v>294</v>
      </c>
      <c r="E25" s="41"/>
      <c r="F25" s="360" t="s">
        <v>7</v>
      </c>
      <c r="G25" s="294" t="s">
        <v>48</v>
      </c>
      <c r="H25" s="297" t="s">
        <v>284</v>
      </c>
    </row>
    <row r="26" spans="2:13" ht="18" customHeight="1" x14ac:dyDescent="0.25">
      <c r="B26" s="359"/>
      <c r="C26" s="300" t="s">
        <v>49</v>
      </c>
      <c r="D26" s="301" t="s">
        <v>295</v>
      </c>
      <c r="E26" s="41"/>
      <c r="F26" s="361"/>
      <c r="G26" s="294" t="s">
        <v>49</v>
      </c>
      <c r="H26" s="297"/>
    </row>
    <row r="27" spans="2:13" ht="18" customHeight="1" x14ac:dyDescent="0.25">
      <c r="B27" s="358" t="s">
        <v>7</v>
      </c>
      <c r="C27" s="300" t="s">
        <v>48</v>
      </c>
      <c r="D27" s="301"/>
      <c r="E27" s="41"/>
      <c r="F27" s="360" t="s">
        <v>15</v>
      </c>
      <c r="G27" s="294" t="s">
        <v>48</v>
      </c>
      <c r="H27" s="297"/>
    </row>
    <row r="28" spans="2:13" ht="18" customHeight="1" x14ac:dyDescent="0.25">
      <c r="B28" s="359"/>
      <c r="C28" s="300" t="s">
        <v>49</v>
      </c>
      <c r="D28" s="301"/>
      <c r="E28" s="41"/>
      <c r="F28" s="361"/>
      <c r="G28" s="294" t="s">
        <v>49</v>
      </c>
      <c r="H28" s="297"/>
    </row>
    <row r="29" spans="2:13" ht="18" customHeight="1" x14ac:dyDescent="0.25">
      <c r="B29" s="358" t="s">
        <v>192</v>
      </c>
      <c r="C29" s="300" t="s">
        <v>48</v>
      </c>
      <c r="D29" s="301" t="s">
        <v>295</v>
      </c>
      <c r="F29" s="360" t="s">
        <v>190</v>
      </c>
      <c r="G29" s="294" t="s">
        <v>48</v>
      </c>
      <c r="H29" s="297" t="s">
        <v>296</v>
      </c>
    </row>
    <row r="30" spans="2:13" ht="18" customHeight="1" x14ac:dyDescent="0.25">
      <c r="B30" s="359"/>
      <c r="C30" s="300" t="s">
        <v>49</v>
      </c>
      <c r="D30" s="301" t="s">
        <v>294</v>
      </c>
      <c r="F30" s="361"/>
      <c r="G30" s="294" t="s">
        <v>49</v>
      </c>
      <c r="H30" s="297" t="s">
        <v>297</v>
      </c>
    </row>
    <row r="31" spans="2:13" ht="18" customHeight="1" x14ac:dyDescent="0.25">
      <c r="C31" s="38"/>
      <c r="G31" s="46"/>
      <c r="H31" s="48"/>
    </row>
    <row r="32" spans="2:13" ht="18" customHeight="1" thickBot="1" x14ac:dyDescent="0.3">
      <c r="B32" s="368" t="s">
        <v>153</v>
      </c>
      <c r="C32" s="368"/>
      <c r="D32" s="368"/>
      <c r="E32" s="368"/>
      <c r="F32" s="368"/>
      <c r="G32" s="368"/>
      <c r="H32" s="368"/>
    </row>
    <row r="33" spans="2:8" ht="18" customHeight="1" x14ac:dyDescent="0.25">
      <c r="B33" s="234" t="s">
        <v>154</v>
      </c>
      <c r="C33" s="235" t="s">
        <v>122</v>
      </c>
      <c r="D33" s="236" t="s">
        <v>155</v>
      </c>
      <c r="E33" s="38"/>
      <c r="F33" s="252" t="s">
        <v>154</v>
      </c>
      <c r="G33" s="253" t="s">
        <v>122</v>
      </c>
      <c r="H33" s="254" t="s">
        <v>155</v>
      </c>
    </row>
    <row r="34" spans="2:8" ht="18" customHeight="1" x14ac:dyDescent="0.25">
      <c r="B34" s="306"/>
      <c r="C34" s="344"/>
      <c r="D34" s="345"/>
      <c r="F34" s="317"/>
      <c r="G34" s="318"/>
      <c r="H34" s="334"/>
    </row>
    <row r="35" spans="2:8" ht="18" customHeight="1" x14ac:dyDescent="0.25">
      <c r="B35" s="306"/>
      <c r="C35" s="303"/>
      <c r="D35" s="304"/>
      <c r="F35" s="317"/>
      <c r="G35" s="318"/>
      <c r="H35" s="334"/>
    </row>
    <row r="36" spans="2:8" ht="18" customHeight="1" x14ac:dyDescent="0.25">
      <c r="B36" s="305"/>
      <c r="C36" s="303"/>
      <c r="D36" s="307"/>
      <c r="F36" s="317"/>
      <c r="G36" s="318"/>
      <c r="H36" s="334"/>
    </row>
    <row r="37" spans="2:8" ht="18" customHeight="1" x14ac:dyDescent="0.25">
      <c r="B37" s="306"/>
      <c r="C37" s="303"/>
      <c r="D37" s="304"/>
      <c r="F37" s="317"/>
      <c r="G37" s="318"/>
      <c r="H37" s="334"/>
    </row>
    <row r="38" spans="2:8" ht="18" customHeight="1" x14ac:dyDescent="0.25">
      <c r="B38" s="305"/>
      <c r="C38" s="303"/>
      <c r="D38" s="307"/>
      <c r="F38" s="320"/>
      <c r="G38" s="318"/>
      <c r="H38" s="335"/>
    </row>
    <row r="39" spans="2:8" ht="18" customHeight="1" x14ac:dyDescent="0.25">
      <c r="B39" s="305"/>
      <c r="C39" s="303"/>
      <c r="D39" s="307"/>
      <c r="F39" s="320"/>
      <c r="G39" s="318"/>
      <c r="H39" s="321"/>
    </row>
    <row r="40" spans="2:8" ht="18" customHeight="1" x14ac:dyDescent="0.25">
      <c r="B40" s="305"/>
      <c r="C40" s="303"/>
      <c r="D40" s="307"/>
      <c r="F40" s="320"/>
      <c r="G40" s="318"/>
      <c r="H40" s="321"/>
    </row>
    <row r="41" spans="2:8" ht="18" customHeight="1" x14ac:dyDescent="0.25">
      <c r="B41" s="308"/>
      <c r="C41" s="303"/>
      <c r="D41" s="309"/>
      <c r="F41" s="320"/>
      <c r="G41" s="318"/>
      <c r="H41" s="321"/>
    </row>
    <row r="42" spans="2:8" ht="18" customHeight="1" x14ac:dyDescent="0.25">
      <c r="B42" s="308"/>
      <c r="C42" s="303"/>
      <c r="D42" s="310"/>
      <c r="F42" s="320"/>
      <c r="G42" s="318"/>
      <c r="H42" s="321"/>
    </row>
    <row r="43" spans="2:8" ht="18" customHeight="1" x14ac:dyDescent="0.25">
      <c r="B43" s="311"/>
      <c r="C43" s="312"/>
      <c r="D43" s="313"/>
      <c r="F43" s="322"/>
      <c r="G43" s="323"/>
      <c r="H43" s="324"/>
    </row>
    <row r="44" spans="2:8" ht="18" customHeight="1" x14ac:dyDescent="0.25">
      <c r="B44" s="311"/>
      <c r="C44" s="312"/>
      <c r="D44" s="313"/>
      <c r="F44" s="322"/>
      <c r="G44" s="323"/>
      <c r="H44" s="324"/>
    </row>
    <row r="45" spans="2:8" ht="18" customHeight="1" x14ac:dyDescent="0.25">
      <c r="B45" s="311"/>
      <c r="C45" s="312"/>
      <c r="D45" s="313"/>
      <c r="F45" s="322"/>
      <c r="G45" s="323"/>
      <c r="H45" s="324"/>
    </row>
    <row r="46" spans="2:8" ht="18" customHeight="1" x14ac:dyDescent="0.25">
      <c r="B46" s="311"/>
      <c r="C46" s="312"/>
      <c r="D46" s="313"/>
      <c r="F46" s="322"/>
      <c r="G46" s="323"/>
      <c r="H46" s="324"/>
    </row>
    <row r="47" spans="2:8" ht="18" customHeight="1" thickBot="1" x14ac:dyDescent="0.3">
      <c r="B47" s="314"/>
      <c r="C47" s="315"/>
      <c r="D47" s="316"/>
      <c r="F47" s="325"/>
      <c r="G47" s="326"/>
      <c r="H47" s="327"/>
    </row>
    <row r="48" spans="2:8" ht="18" customHeight="1" x14ac:dyDescent="0.25">
      <c r="C48" s="38"/>
      <c r="F48" s="45"/>
      <c r="G48" s="46"/>
      <c r="H48" s="48"/>
    </row>
    <row r="49" spans="2:4" ht="22.5" customHeight="1" x14ac:dyDescent="0.25">
      <c r="B49" s="364" t="s">
        <v>51</v>
      </c>
      <c r="C49" s="365"/>
      <c r="D49" s="366"/>
    </row>
    <row r="50" spans="2:4" ht="18" customHeight="1" x14ac:dyDescent="0.25">
      <c r="B50" s="49"/>
      <c r="C50" s="38"/>
    </row>
    <row r="51" spans="2:4" x14ac:dyDescent="0.25">
      <c r="C51" s="38"/>
    </row>
  </sheetData>
  <sheetProtection algorithmName="SHA-512" hashValue="WLjDGaErxr0Z7ohJSh5+v6po+WgBjqXfSr9EPh78HH6iU6LQN7gBkq7kmLKncThAqYr3djUU4I+Hq0DGc5jAiQ==" saltValue="aV1rg2q5czWEFuG14AvWDw==" spinCount="100000" sheet="1" objects="1" scenarios="1"/>
  <mergeCells count="28">
    <mergeCell ref="B1:H1"/>
    <mergeCell ref="B2:H2"/>
    <mergeCell ref="C4:D4"/>
    <mergeCell ref="G4:H4"/>
    <mergeCell ref="C6:D6"/>
    <mergeCell ref="G6:H6"/>
    <mergeCell ref="B8:D8"/>
    <mergeCell ref="F8:H8"/>
    <mergeCell ref="B10:B11"/>
    <mergeCell ref="F10:F11"/>
    <mergeCell ref="B12:B13"/>
    <mergeCell ref="F12:F13"/>
    <mergeCell ref="B14:B15"/>
    <mergeCell ref="F14:F15"/>
    <mergeCell ref="B16:B17"/>
    <mergeCell ref="F16:F17"/>
    <mergeCell ref="B18:B21"/>
    <mergeCell ref="F18:F21"/>
    <mergeCell ref="B29:B30"/>
    <mergeCell ref="F29:F30"/>
    <mergeCell ref="B32:H32"/>
    <mergeCell ref="B49:D49"/>
    <mergeCell ref="B23:B24"/>
    <mergeCell ref="F23:F24"/>
    <mergeCell ref="B25:B26"/>
    <mergeCell ref="F25:F26"/>
    <mergeCell ref="B27:B28"/>
    <mergeCell ref="F27:F28"/>
  </mergeCells>
  <dataValidations count="2">
    <dataValidation type="list" allowBlank="1" showInputMessage="1" showErrorMessage="1" sqref="B34:B47" xr:uid="{00000000-0002-0000-0B00-000000000000}">
      <formula1>$L$10:$L$17</formula1>
    </dataValidation>
    <dataValidation type="list" allowBlank="1" showInputMessage="1" showErrorMessage="1" sqref="F34:F47" xr:uid="{00000000-0002-0000-0B00-000001000000}">
      <formula1>$M$10:$M$17</formula1>
    </dataValidation>
  </dataValidations>
  <printOptions horizontalCentered="1"/>
  <pageMargins left="0" right="0" top="0" bottom="0" header="0" footer="0"/>
  <pageSetup paperSize="9" scale="98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0">
    <pageSetUpPr fitToPage="1"/>
  </sheetPr>
  <dimension ref="B1:M49"/>
  <sheetViews>
    <sheetView workbookViewId="0">
      <pane ySplit="1" topLeftCell="A4" activePane="bottomLeft" state="frozen"/>
      <selection activeCell="E186" sqref="E186"/>
      <selection pane="bottomLeft" activeCell="E186" sqref="E186"/>
    </sheetView>
  </sheetViews>
  <sheetFormatPr defaultColWidth="8.85546875" defaultRowHeight="15" x14ac:dyDescent="0.25"/>
  <cols>
    <col min="1" max="1" width="0.85546875" style="50" customWidth="1"/>
    <col min="2" max="2" width="13.42578125" style="50" customWidth="1"/>
    <col min="3" max="3" width="4.42578125" style="50" customWidth="1"/>
    <col min="4" max="4" width="31.7109375" style="50" customWidth="1"/>
    <col min="5" max="5" width="4.28515625" style="50" customWidth="1"/>
    <col min="6" max="6" width="13.42578125" style="50" customWidth="1"/>
    <col min="7" max="7" width="4.42578125" style="50" customWidth="1"/>
    <col min="8" max="8" width="31.7109375" style="50" customWidth="1"/>
    <col min="9" max="11" width="8.85546875" style="50"/>
    <col min="12" max="13" width="8.85546875" style="50" hidden="1" customWidth="1"/>
    <col min="14" max="16384" width="8.85546875" style="50"/>
  </cols>
  <sheetData>
    <row r="1" spans="2:13" ht="23.25" x14ac:dyDescent="0.25">
      <c r="B1" s="347" t="s">
        <v>231</v>
      </c>
      <c r="C1" s="347"/>
      <c r="D1" s="347"/>
      <c r="E1" s="347"/>
      <c r="F1" s="347"/>
      <c r="G1" s="347"/>
      <c r="H1" s="347"/>
    </row>
    <row r="2" spans="2:13" ht="18.75" x14ac:dyDescent="0.3">
      <c r="B2" s="348" t="s">
        <v>184</v>
      </c>
      <c r="C2" s="349"/>
      <c r="D2" s="349"/>
      <c r="E2" s="349"/>
      <c r="F2" s="349"/>
      <c r="G2" s="349"/>
      <c r="H2" s="349"/>
    </row>
    <row r="3" spans="2:13" x14ac:dyDescent="0.25">
      <c r="C3" s="38"/>
    </row>
    <row r="4" spans="2:13" ht="22.5" customHeight="1" x14ac:dyDescent="0.25">
      <c r="B4" s="183" t="s">
        <v>178</v>
      </c>
      <c r="C4" s="354" t="s">
        <v>179</v>
      </c>
      <c r="D4" s="355"/>
      <c r="F4" s="183" t="s">
        <v>17</v>
      </c>
      <c r="G4" s="350" t="s">
        <v>219</v>
      </c>
      <c r="H4" s="351"/>
    </row>
    <row r="5" spans="2:13" ht="7.5" customHeight="1" x14ac:dyDescent="0.25">
      <c r="B5" s="39"/>
      <c r="C5" s="40"/>
      <c r="D5" s="39"/>
      <c r="F5" s="39"/>
      <c r="G5" s="39"/>
      <c r="H5" s="39"/>
    </row>
    <row r="6" spans="2:13" ht="22.5" customHeight="1" x14ac:dyDescent="0.25">
      <c r="B6" s="183" t="s">
        <v>180</v>
      </c>
      <c r="C6" s="373" t="s">
        <v>185</v>
      </c>
      <c r="D6" s="355"/>
      <c r="F6" s="183" t="s">
        <v>181</v>
      </c>
      <c r="G6" s="352">
        <v>43212</v>
      </c>
      <c r="H6" s="353"/>
    </row>
    <row r="7" spans="2:13" ht="7.5" customHeight="1" x14ac:dyDescent="0.25">
      <c r="C7" s="38"/>
    </row>
    <row r="8" spans="2:13" ht="18" customHeight="1" x14ac:dyDescent="0.25">
      <c r="B8" s="357" t="s">
        <v>31</v>
      </c>
      <c r="C8" s="357"/>
      <c r="D8" s="357"/>
      <c r="F8" s="357" t="s">
        <v>32</v>
      </c>
      <c r="G8" s="357"/>
      <c r="H8" s="357"/>
    </row>
    <row r="9" spans="2:13" ht="7.5" customHeight="1" x14ac:dyDescent="0.25">
      <c r="B9" s="41"/>
      <c r="C9" s="42"/>
      <c r="D9" s="41"/>
      <c r="E9" s="41"/>
      <c r="F9" s="41"/>
      <c r="G9" s="41"/>
      <c r="H9" s="41"/>
    </row>
    <row r="10" spans="2:13" ht="18" customHeight="1" x14ac:dyDescent="0.25">
      <c r="B10" s="358" t="s">
        <v>5</v>
      </c>
      <c r="C10" s="290" t="s">
        <v>48</v>
      </c>
      <c r="D10" s="291" t="s">
        <v>303</v>
      </c>
      <c r="E10" s="41"/>
      <c r="F10" s="360" t="s">
        <v>5</v>
      </c>
      <c r="G10" s="294" t="s">
        <v>48</v>
      </c>
      <c r="H10" s="295" t="s">
        <v>304</v>
      </c>
      <c r="L10" s="50" t="str">
        <f>B10</f>
        <v>100m</v>
      </c>
      <c r="M10" s="50" t="str">
        <f>F10</f>
        <v>100m</v>
      </c>
    </row>
    <row r="11" spans="2:13" ht="18" customHeight="1" x14ac:dyDescent="0.25">
      <c r="B11" s="359"/>
      <c r="C11" s="290" t="s">
        <v>49</v>
      </c>
      <c r="D11" s="291" t="s">
        <v>298</v>
      </c>
      <c r="E11" s="41"/>
      <c r="F11" s="361"/>
      <c r="G11" s="294" t="s">
        <v>49</v>
      </c>
      <c r="H11" s="295" t="s">
        <v>305</v>
      </c>
      <c r="L11" s="50" t="str">
        <f>B12</f>
        <v>400m</v>
      </c>
      <c r="M11" s="50" t="str">
        <f>F12</f>
        <v>300m</v>
      </c>
    </row>
    <row r="12" spans="2:13" ht="18" customHeight="1" x14ac:dyDescent="0.25">
      <c r="B12" s="358" t="s">
        <v>188</v>
      </c>
      <c r="C12" s="290" t="s">
        <v>48</v>
      </c>
      <c r="D12" s="291" t="s">
        <v>298</v>
      </c>
      <c r="E12" s="41"/>
      <c r="F12" s="360" t="s">
        <v>189</v>
      </c>
      <c r="G12" s="294" t="s">
        <v>48</v>
      </c>
      <c r="H12" s="295" t="s">
        <v>304</v>
      </c>
      <c r="L12" s="50" t="str">
        <f>B14</f>
        <v>800m</v>
      </c>
      <c r="M12" s="50" t="str">
        <f>F14</f>
        <v>800m</v>
      </c>
    </row>
    <row r="13" spans="2:13" ht="18" customHeight="1" x14ac:dyDescent="0.25">
      <c r="B13" s="359"/>
      <c r="C13" s="290" t="s">
        <v>49</v>
      </c>
      <c r="D13" s="291" t="s">
        <v>299</v>
      </c>
      <c r="E13" s="41"/>
      <c r="F13" s="362"/>
      <c r="G13" s="296" t="s">
        <v>49</v>
      </c>
      <c r="H13" s="295" t="s">
        <v>306</v>
      </c>
      <c r="L13" s="50" t="str">
        <f>B16</f>
        <v>400mH</v>
      </c>
      <c r="M13" s="50" t="str">
        <f>F16</f>
        <v>300mH</v>
      </c>
    </row>
    <row r="14" spans="2:13" ht="18" customHeight="1" x14ac:dyDescent="0.25">
      <c r="B14" s="358" t="s">
        <v>6</v>
      </c>
      <c r="C14" s="290" t="s">
        <v>48</v>
      </c>
      <c r="D14" s="291" t="s">
        <v>298</v>
      </c>
      <c r="E14" s="41"/>
      <c r="F14" s="363" t="s">
        <v>6</v>
      </c>
      <c r="G14" s="294" t="s">
        <v>48</v>
      </c>
      <c r="H14" s="295" t="s">
        <v>307</v>
      </c>
      <c r="L14" s="50" t="s">
        <v>202</v>
      </c>
      <c r="M14" s="50" t="s">
        <v>207</v>
      </c>
    </row>
    <row r="15" spans="2:13" ht="18" customHeight="1" x14ac:dyDescent="0.25">
      <c r="B15" s="359"/>
      <c r="C15" s="290" t="s">
        <v>49</v>
      </c>
      <c r="D15" s="291" t="s">
        <v>300</v>
      </c>
      <c r="E15" s="41"/>
      <c r="F15" s="363"/>
      <c r="G15" s="294" t="s">
        <v>49</v>
      </c>
      <c r="H15" s="295" t="s">
        <v>308</v>
      </c>
      <c r="L15" s="50" t="s">
        <v>205</v>
      </c>
      <c r="M15" s="50" t="s">
        <v>206</v>
      </c>
    </row>
    <row r="16" spans="2:13" ht="18" customHeight="1" x14ac:dyDescent="0.25">
      <c r="B16" s="358" t="s">
        <v>186</v>
      </c>
      <c r="C16" s="290" t="s">
        <v>48</v>
      </c>
      <c r="D16" s="291" t="s">
        <v>301</v>
      </c>
      <c r="E16" s="41"/>
      <c r="F16" s="363" t="s">
        <v>187</v>
      </c>
      <c r="G16" s="294" t="s">
        <v>48</v>
      </c>
      <c r="H16" s="295" t="s">
        <v>308</v>
      </c>
      <c r="L16" s="50" t="s">
        <v>206</v>
      </c>
      <c r="M16" s="50" t="s">
        <v>202</v>
      </c>
    </row>
    <row r="17" spans="2:12" ht="18" customHeight="1" x14ac:dyDescent="0.25">
      <c r="B17" s="359"/>
      <c r="C17" s="290" t="s">
        <v>49</v>
      </c>
      <c r="D17" s="291"/>
      <c r="E17" s="41"/>
      <c r="F17" s="360"/>
      <c r="G17" s="296" t="s">
        <v>49</v>
      </c>
      <c r="H17" s="295"/>
      <c r="L17" s="50" t="s">
        <v>160</v>
      </c>
    </row>
    <row r="18" spans="2:12" ht="18" customHeight="1" x14ac:dyDescent="0.25">
      <c r="B18" s="358" t="s">
        <v>50</v>
      </c>
      <c r="C18" s="292">
        <v>1</v>
      </c>
      <c r="D18" s="293" t="s">
        <v>298</v>
      </c>
      <c r="E18" s="41"/>
      <c r="F18" s="363" t="s">
        <v>50</v>
      </c>
      <c r="G18" s="294">
        <v>1</v>
      </c>
      <c r="H18" s="297" t="s">
        <v>309</v>
      </c>
    </row>
    <row r="19" spans="2:12" ht="18" customHeight="1" x14ac:dyDescent="0.25">
      <c r="B19" s="367"/>
      <c r="C19" s="292">
        <v>2</v>
      </c>
      <c r="D19" s="293" t="s">
        <v>302</v>
      </c>
      <c r="E19" s="41"/>
      <c r="F19" s="363"/>
      <c r="G19" s="294">
        <v>2</v>
      </c>
      <c r="H19" s="297" t="s">
        <v>304</v>
      </c>
    </row>
    <row r="20" spans="2:12" ht="18" customHeight="1" x14ac:dyDescent="0.25">
      <c r="B20" s="367"/>
      <c r="C20" s="292">
        <v>3</v>
      </c>
      <c r="D20" s="291" t="s">
        <v>299</v>
      </c>
      <c r="E20" s="41"/>
      <c r="F20" s="363"/>
      <c r="G20" s="294">
        <v>3</v>
      </c>
      <c r="H20" s="298" t="s">
        <v>310</v>
      </c>
    </row>
    <row r="21" spans="2:12" ht="18" customHeight="1" x14ac:dyDescent="0.25">
      <c r="B21" s="359"/>
      <c r="C21" s="292">
        <v>4</v>
      </c>
      <c r="D21" s="293" t="s">
        <v>303</v>
      </c>
      <c r="E21" s="41"/>
      <c r="F21" s="363"/>
      <c r="G21" s="294">
        <v>4</v>
      </c>
      <c r="H21" s="298" t="s">
        <v>305</v>
      </c>
    </row>
    <row r="22" spans="2:12" ht="18" customHeight="1" x14ac:dyDescent="0.25">
      <c r="B22" s="43"/>
      <c r="C22" s="44"/>
      <c r="D22" s="197"/>
      <c r="E22" s="41"/>
      <c r="F22" s="45"/>
      <c r="G22" s="46"/>
      <c r="H22" s="47"/>
    </row>
    <row r="23" spans="2:12" ht="18" customHeight="1" x14ac:dyDescent="0.25">
      <c r="B23" s="358" t="s">
        <v>15</v>
      </c>
      <c r="C23" s="300" t="s">
        <v>48</v>
      </c>
      <c r="D23" s="301" t="s">
        <v>299</v>
      </c>
      <c r="E23" s="41"/>
      <c r="F23" s="360" t="s">
        <v>193</v>
      </c>
      <c r="G23" s="294" t="s">
        <v>48</v>
      </c>
      <c r="H23" s="297"/>
    </row>
    <row r="24" spans="2:12" ht="18" customHeight="1" x14ac:dyDescent="0.25">
      <c r="B24" s="359"/>
      <c r="C24" s="290" t="s">
        <v>49</v>
      </c>
      <c r="D24" s="301" t="s">
        <v>301</v>
      </c>
      <c r="E24" s="41"/>
      <c r="F24" s="361"/>
      <c r="G24" s="294" t="s">
        <v>49</v>
      </c>
      <c r="H24" s="297"/>
    </row>
    <row r="25" spans="2:12" ht="18" customHeight="1" x14ac:dyDescent="0.25">
      <c r="B25" s="358" t="s">
        <v>190</v>
      </c>
      <c r="C25" s="300" t="s">
        <v>48</v>
      </c>
      <c r="D25" s="301" t="s">
        <v>302</v>
      </c>
      <c r="E25" s="41"/>
      <c r="F25" s="360" t="s">
        <v>191</v>
      </c>
      <c r="G25" s="294" t="s">
        <v>48</v>
      </c>
      <c r="H25" s="297" t="s">
        <v>312</v>
      </c>
    </row>
    <row r="26" spans="2:12" ht="18" customHeight="1" x14ac:dyDescent="0.25">
      <c r="B26" s="359"/>
      <c r="C26" s="300" t="s">
        <v>49</v>
      </c>
      <c r="D26" s="301"/>
      <c r="E26" s="41"/>
      <c r="F26" s="361"/>
      <c r="G26" s="294" t="s">
        <v>49</v>
      </c>
      <c r="H26" s="297"/>
    </row>
    <row r="27" spans="2:12" ht="18" customHeight="1" x14ac:dyDescent="0.25">
      <c r="B27" s="358" t="s">
        <v>191</v>
      </c>
      <c r="C27" s="300" t="s">
        <v>48</v>
      </c>
      <c r="D27" s="301" t="s">
        <v>302</v>
      </c>
      <c r="E27" s="41"/>
      <c r="F27" s="360" t="s">
        <v>15</v>
      </c>
      <c r="G27" s="294" t="s">
        <v>48</v>
      </c>
      <c r="H27" s="297" t="s">
        <v>310</v>
      </c>
    </row>
    <row r="28" spans="2:12" ht="18" customHeight="1" x14ac:dyDescent="0.25">
      <c r="B28" s="359"/>
      <c r="C28" s="300" t="s">
        <v>49</v>
      </c>
      <c r="D28" s="301" t="s">
        <v>311</v>
      </c>
      <c r="E28" s="41"/>
      <c r="F28" s="361"/>
      <c r="G28" s="294" t="s">
        <v>49</v>
      </c>
      <c r="H28" s="297" t="s">
        <v>313</v>
      </c>
    </row>
    <row r="29" spans="2:12" ht="18" customHeight="1" x14ac:dyDescent="0.25">
      <c r="B29" s="358" t="s">
        <v>192</v>
      </c>
      <c r="C29" s="300" t="s">
        <v>48</v>
      </c>
      <c r="D29" s="301" t="s">
        <v>311</v>
      </c>
      <c r="F29" s="360"/>
      <c r="G29" s="294" t="s">
        <v>48</v>
      </c>
      <c r="H29" s="297"/>
    </row>
    <row r="30" spans="2:12" ht="18" customHeight="1" x14ac:dyDescent="0.25">
      <c r="B30" s="359"/>
      <c r="C30" s="300" t="s">
        <v>49</v>
      </c>
      <c r="D30" s="301" t="s">
        <v>302</v>
      </c>
      <c r="F30" s="361"/>
      <c r="G30" s="294" t="s">
        <v>49</v>
      </c>
      <c r="H30" s="297"/>
    </row>
    <row r="31" spans="2:12" ht="18" customHeight="1" x14ac:dyDescent="0.25">
      <c r="C31" s="38"/>
      <c r="G31" s="46"/>
      <c r="H31" s="48"/>
    </row>
    <row r="32" spans="2:12" ht="18" customHeight="1" thickBot="1" x14ac:dyDescent="0.3">
      <c r="B32" s="368" t="s">
        <v>153</v>
      </c>
      <c r="C32" s="368"/>
      <c r="D32" s="368"/>
      <c r="E32" s="368"/>
      <c r="F32" s="368"/>
      <c r="G32" s="368"/>
      <c r="H32" s="368"/>
    </row>
    <row r="33" spans="2:8" ht="18" customHeight="1" x14ac:dyDescent="0.25">
      <c r="B33" s="234" t="s">
        <v>154</v>
      </c>
      <c r="C33" s="235" t="s">
        <v>122</v>
      </c>
      <c r="D33" s="236" t="s">
        <v>155</v>
      </c>
      <c r="E33" s="38"/>
      <c r="F33" s="252" t="s">
        <v>154</v>
      </c>
      <c r="G33" s="253" t="s">
        <v>122</v>
      </c>
      <c r="H33" s="254" t="s">
        <v>155</v>
      </c>
    </row>
    <row r="34" spans="2:8" ht="18" customHeight="1" x14ac:dyDescent="0.25">
      <c r="B34" s="302"/>
      <c r="C34" s="303"/>
      <c r="D34" s="304"/>
      <c r="F34" s="333"/>
      <c r="G34" s="318"/>
      <c r="H34" s="319"/>
    </row>
    <row r="35" spans="2:8" ht="18" customHeight="1" x14ac:dyDescent="0.25">
      <c r="B35" s="302"/>
      <c r="C35" s="303"/>
      <c r="D35" s="304"/>
      <c r="F35" s="320"/>
      <c r="G35" s="318"/>
      <c r="H35" s="321"/>
    </row>
    <row r="36" spans="2:8" ht="18" customHeight="1" x14ac:dyDescent="0.25">
      <c r="B36" s="302"/>
      <c r="C36" s="303"/>
      <c r="D36" s="304"/>
      <c r="F36" s="320"/>
      <c r="G36" s="318"/>
      <c r="H36" s="321"/>
    </row>
    <row r="37" spans="2:8" ht="18" customHeight="1" x14ac:dyDescent="0.25">
      <c r="B37" s="302"/>
      <c r="C37" s="303"/>
      <c r="D37" s="329"/>
      <c r="F37" s="320"/>
      <c r="G37" s="318"/>
      <c r="H37" s="335"/>
    </row>
    <row r="38" spans="2:8" ht="18" customHeight="1" x14ac:dyDescent="0.25">
      <c r="B38" s="302"/>
      <c r="C38" s="303"/>
      <c r="D38" s="329"/>
      <c r="F38" s="320"/>
      <c r="G38" s="318"/>
      <c r="H38" s="335"/>
    </row>
    <row r="39" spans="2:8" ht="18" customHeight="1" x14ac:dyDescent="0.25">
      <c r="B39" s="302"/>
      <c r="C39" s="303"/>
      <c r="D39" s="329"/>
      <c r="F39" s="320"/>
      <c r="G39" s="318"/>
      <c r="H39" s="321"/>
    </row>
    <row r="40" spans="2:8" ht="18" customHeight="1" x14ac:dyDescent="0.25">
      <c r="B40" s="302"/>
      <c r="C40" s="303"/>
      <c r="D40" s="329"/>
      <c r="F40" s="320"/>
      <c r="G40" s="318"/>
      <c r="H40" s="321"/>
    </row>
    <row r="41" spans="2:8" ht="18" customHeight="1" x14ac:dyDescent="0.25">
      <c r="B41" s="302"/>
      <c r="C41" s="303"/>
      <c r="D41" s="329"/>
      <c r="F41" s="320"/>
      <c r="G41" s="318"/>
      <c r="H41" s="321"/>
    </row>
    <row r="42" spans="2:8" ht="18" customHeight="1" x14ac:dyDescent="0.25">
      <c r="B42" s="302"/>
      <c r="C42" s="303"/>
      <c r="D42" s="329"/>
      <c r="F42" s="320"/>
      <c r="G42" s="318"/>
      <c r="H42" s="321"/>
    </row>
    <row r="43" spans="2:8" ht="18" customHeight="1" thickBot="1" x14ac:dyDescent="0.3">
      <c r="B43" s="314"/>
      <c r="C43" s="315"/>
      <c r="D43" s="316"/>
      <c r="F43" s="325"/>
      <c r="G43" s="326"/>
      <c r="H43" s="327"/>
    </row>
    <row r="44" spans="2:8" ht="18" customHeight="1" x14ac:dyDescent="0.25">
      <c r="B44" s="339"/>
      <c r="C44" s="340"/>
      <c r="D44" s="339"/>
      <c r="E44" s="299"/>
      <c r="F44" s="341"/>
      <c r="G44" s="342"/>
      <c r="H44" s="343"/>
    </row>
    <row r="45" spans="2:8" ht="22.5" customHeight="1" x14ac:dyDescent="0.25">
      <c r="B45" s="369"/>
      <c r="C45" s="370"/>
      <c r="D45" s="371"/>
      <c r="E45" s="299"/>
      <c r="F45" s="339"/>
      <c r="G45" s="339"/>
      <c r="H45" s="339"/>
    </row>
    <row r="46" spans="2:8" x14ac:dyDescent="0.25">
      <c r="B46" s="339"/>
      <c r="C46" s="339"/>
      <c r="D46" s="339"/>
      <c r="E46" s="299"/>
      <c r="F46" s="339"/>
      <c r="G46" s="339"/>
      <c r="H46" s="339"/>
    </row>
    <row r="47" spans="2:8" x14ac:dyDescent="0.25">
      <c r="B47" s="339"/>
      <c r="C47" s="339"/>
      <c r="D47" s="339"/>
      <c r="E47" s="299"/>
      <c r="F47" s="339"/>
      <c r="G47" s="339"/>
      <c r="H47" s="339"/>
    </row>
    <row r="49" spans="2:4" x14ac:dyDescent="0.25">
      <c r="B49" s="285"/>
      <c r="C49" s="285"/>
      <c r="D49" s="285"/>
    </row>
  </sheetData>
  <sheetProtection algorithmName="SHA-512" hashValue="HnAM/EVrP4GFrauLGOurvq67qkh+4xFR/uKJLeEuJ9VX+H/oHouQHlLlif6I49pxzaTXS6RGJtohCcmcerI1XQ==" saltValue="KoFmQMBpUCYTfgjIBMkjyg==" spinCount="100000" sheet="1" objects="1" scenarios="1"/>
  <mergeCells count="28">
    <mergeCell ref="B18:B21"/>
    <mergeCell ref="F18:F21"/>
    <mergeCell ref="B23:B24"/>
    <mergeCell ref="F23:F24"/>
    <mergeCell ref="B29:B30"/>
    <mergeCell ref="B27:B28"/>
    <mergeCell ref="F27:F28"/>
    <mergeCell ref="C4:D4"/>
    <mergeCell ref="G4:H4"/>
    <mergeCell ref="C6:D6"/>
    <mergeCell ref="G6:H6"/>
    <mergeCell ref="B16:B17"/>
    <mergeCell ref="B45:D45"/>
    <mergeCell ref="B1:H1"/>
    <mergeCell ref="B2:H2"/>
    <mergeCell ref="B8:D8"/>
    <mergeCell ref="F8:H8"/>
    <mergeCell ref="B10:B11"/>
    <mergeCell ref="F25:F26"/>
    <mergeCell ref="F10:F11"/>
    <mergeCell ref="B12:B13"/>
    <mergeCell ref="F12:F13"/>
    <mergeCell ref="B14:B15"/>
    <mergeCell ref="F14:F15"/>
    <mergeCell ref="B32:H32"/>
    <mergeCell ref="F29:F30"/>
    <mergeCell ref="F16:F17"/>
    <mergeCell ref="B25:B26"/>
  </mergeCells>
  <dataValidations count="2">
    <dataValidation type="list" allowBlank="1" showInputMessage="1" showErrorMessage="1" sqref="B34:B43" xr:uid="{00000000-0002-0000-0C00-000000000000}">
      <formula1>$L$10:$L$17</formula1>
    </dataValidation>
    <dataValidation type="list" allowBlank="1" showInputMessage="1" showErrorMessage="1" sqref="F34:F43" xr:uid="{00000000-0002-0000-0C00-000001000000}">
      <formula1>$M$10:$M$17</formula1>
    </dataValidation>
  </dataValidations>
  <printOptions horizontalCentered="1"/>
  <pageMargins left="0" right="0" top="0" bottom="0" header="0" footer="0"/>
  <pageSetup paperSize="9" scale="98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26">
    <pageSetUpPr fitToPage="1"/>
  </sheetPr>
  <dimension ref="B1:M51"/>
  <sheetViews>
    <sheetView workbookViewId="0">
      <pane ySplit="1" topLeftCell="A17" activePane="bottomLeft" state="frozen"/>
      <selection activeCell="E186" sqref="E186"/>
      <selection pane="bottomLeft" activeCell="E186" sqref="E186"/>
    </sheetView>
  </sheetViews>
  <sheetFormatPr defaultColWidth="8.85546875" defaultRowHeight="15" x14ac:dyDescent="0.25"/>
  <cols>
    <col min="1" max="1" width="0.85546875" style="50" customWidth="1"/>
    <col min="2" max="2" width="13.42578125" style="50" customWidth="1"/>
    <col min="3" max="3" width="4.42578125" style="50" customWidth="1"/>
    <col min="4" max="4" width="31.7109375" style="50" customWidth="1"/>
    <col min="5" max="5" width="4.28515625" style="50" customWidth="1"/>
    <col min="6" max="6" width="13.42578125" style="50" customWidth="1"/>
    <col min="7" max="7" width="4.42578125" style="50" customWidth="1"/>
    <col min="8" max="8" width="31.7109375" style="50" customWidth="1"/>
    <col min="9" max="11" width="8.85546875" style="50"/>
    <col min="12" max="12" width="10.28515625" style="50" hidden="1" customWidth="1"/>
    <col min="13" max="13" width="10.140625" style="50" hidden="1" customWidth="1"/>
    <col min="14" max="16384" width="8.85546875" style="50"/>
  </cols>
  <sheetData>
    <row r="1" spans="2:13" ht="23.25" x14ac:dyDescent="0.25">
      <c r="B1" s="347" t="s">
        <v>232</v>
      </c>
      <c r="C1" s="347"/>
      <c r="D1" s="347"/>
      <c r="E1" s="347"/>
      <c r="F1" s="347"/>
      <c r="G1" s="347"/>
      <c r="H1" s="347"/>
    </row>
    <row r="2" spans="2:13" ht="18.75" x14ac:dyDescent="0.3">
      <c r="B2" s="348" t="s">
        <v>184</v>
      </c>
      <c r="C2" s="349"/>
      <c r="D2" s="349"/>
      <c r="E2" s="349"/>
      <c r="F2" s="349"/>
      <c r="G2" s="349"/>
      <c r="H2" s="349"/>
    </row>
    <row r="3" spans="2:13" x14ac:dyDescent="0.25">
      <c r="C3" s="38"/>
    </row>
    <row r="4" spans="2:13" ht="22.5" customHeight="1" x14ac:dyDescent="0.25">
      <c r="B4" s="183" t="s">
        <v>178</v>
      </c>
      <c r="C4" s="354" t="s">
        <v>179</v>
      </c>
      <c r="D4" s="355"/>
      <c r="F4" s="183" t="s">
        <v>17</v>
      </c>
      <c r="G4" s="350" t="s">
        <v>219</v>
      </c>
      <c r="H4" s="351"/>
    </row>
    <row r="5" spans="2:13" ht="7.5" customHeight="1" x14ac:dyDescent="0.25">
      <c r="B5" s="39"/>
      <c r="C5" s="40"/>
      <c r="D5" s="39"/>
      <c r="F5" s="39"/>
      <c r="G5" s="39"/>
      <c r="H5" s="39"/>
    </row>
    <row r="6" spans="2:13" ht="22.5" customHeight="1" x14ac:dyDescent="0.25">
      <c r="B6" s="183" t="s">
        <v>180</v>
      </c>
      <c r="C6" s="356" t="s">
        <v>185</v>
      </c>
      <c r="D6" s="355"/>
      <c r="F6" s="183" t="s">
        <v>181</v>
      </c>
      <c r="G6" s="352">
        <v>43212</v>
      </c>
      <c r="H6" s="353"/>
    </row>
    <row r="7" spans="2:13" ht="7.5" customHeight="1" x14ac:dyDescent="0.25">
      <c r="C7" s="38"/>
    </row>
    <row r="8" spans="2:13" ht="18" customHeight="1" x14ac:dyDescent="0.25">
      <c r="B8" s="357" t="s">
        <v>195</v>
      </c>
      <c r="C8" s="357"/>
      <c r="D8" s="357"/>
      <c r="F8" s="357" t="s">
        <v>194</v>
      </c>
      <c r="G8" s="357"/>
      <c r="H8" s="357"/>
    </row>
    <row r="9" spans="2:13" ht="7.5" customHeight="1" x14ac:dyDescent="0.25">
      <c r="B9" s="41"/>
      <c r="C9" s="42"/>
      <c r="D9" s="41"/>
      <c r="E9" s="41"/>
      <c r="F9" s="41"/>
      <c r="G9" s="41"/>
      <c r="H9" s="41"/>
    </row>
    <row r="10" spans="2:13" ht="18" customHeight="1" x14ac:dyDescent="0.25">
      <c r="B10" s="358" t="s">
        <v>5</v>
      </c>
      <c r="C10" s="290" t="s">
        <v>48</v>
      </c>
      <c r="D10" s="291" t="s">
        <v>314</v>
      </c>
      <c r="E10" s="41"/>
      <c r="F10" s="360" t="s">
        <v>5</v>
      </c>
      <c r="G10" s="294" t="s">
        <v>48</v>
      </c>
      <c r="H10" s="295" t="s">
        <v>321</v>
      </c>
      <c r="L10" s="50" t="str">
        <f>B10</f>
        <v>100m</v>
      </c>
      <c r="M10" s="50" t="str">
        <f>F10</f>
        <v>100m</v>
      </c>
    </row>
    <row r="11" spans="2:13" ht="18" customHeight="1" x14ac:dyDescent="0.25">
      <c r="B11" s="359"/>
      <c r="C11" s="290" t="s">
        <v>49</v>
      </c>
      <c r="D11" s="291" t="s">
        <v>315</v>
      </c>
      <c r="E11" s="41"/>
      <c r="F11" s="361"/>
      <c r="G11" s="294" t="s">
        <v>49</v>
      </c>
      <c r="H11" s="295" t="s">
        <v>309</v>
      </c>
      <c r="L11" s="50" t="str">
        <f>B12</f>
        <v>400m</v>
      </c>
      <c r="M11" s="50" t="str">
        <f>F12</f>
        <v>400m</v>
      </c>
    </row>
    <row r="12" spans="2:13" ht="18" customHeight="1" x14ac:dyDescent="0.25">
      <c r="B12" s="358" t="s">
        <v>188</v>
      </c>
      <c r="C12" s="290" t="s">
        <v>48</v>
      </c>
      <c r="D12" s="291" t="s">
        <v>316</v>
      </c>
      <c r="E12" s="41"/>
      <c r="F12" s="360" t="s">
        <v>188</v>
      </c>
      <c r="G12" s="294" t="s">
        <v>48</v>
      </c>
      <c r="H12" s="295" t="s">
        <v>322</v>
      </c>
      <c r="L12" s="50" t="str">
        <f>B14</f>
        <v>800m</v>
      </c>
      <c r="M12" s="50" t="str">
        <f>F14</f>
        <v>800m</v>
      </c>
    </row>
    <row r="13" spans="2:13" ht="18" customHeight="1" x14ac:dyDescent="0.25">
      <c r="B13" s="359"/>
      <c r="C13" s="290" t="s">
        <v>49</v>
      </c>
      <c r="D13" s="291" t="s">
        <v>317</v>
      </c>
      <c r="E13" s="41"/>
      <c r="F13" s="362"/>
      <c r="G13" s="296" t="s">
        <v>49</v>
      </c>
      <c r="H13" s="295"/>
      <c r="L13" s="50" t="str">
        <f>B16</f>
        <v>400mH</v>
      </c>
      <c r="M13" s="50" t="str">
        <f>F16</f>
        <v>400mH</v>
      </c>
    </row>
    <row r="14" spans="2:13" ht="18" customHeight="1" x14ac:dyDescent="0.25">
      <c r="B14" s="358" t="s">
        <v>6</v>
      </c>
      <c r="C14" s="290" t="s">
        <v>48</v>
      </c>
      <c r="D14" s="291" t="s">
        <v>318</v>
      </c>
      <c r="E14" s="41"/>
      <c r="F14" s="363" t="s">
        <v>6</v>
      </c>
      <c r="G14" s="294" t="s">
        <v>48</v>
      </c>
      <c r="H14" s="295"/>
      <c r="L14" s="184" t="s">
        <v>202</v>
      </c>
      <c r="M14" s="50" t="s">
        <v>207</v>
      </c>
    </row>
    <row r="15" spans="2:13" ht="18" customHeight="1" x14ac:dyDescent="0.25">
      <c r="B15" s="359"/>
      <c r="C15" s="290" t="s">
        <v>49</v>
      </c>
      <c r="D15" s="291" t="s">
        <v>319</v>
      </c>
      <c r="E15" s="41"/>
      <c r="F15" s="363"/>
      <c r="G15" s="294" t="s">
        <v>49</v>
      </c>
      <c r="H15" s="295"/>
      <c r="L15" s="50" t="s">
        <v>205</v>
      </c>
      <c r="M15" s="50" t="s">
        <v>161</v>
      </c>
    </row>
    <row r="16" spans="2:13" ht="18" customHeight="1" x14ac:dyDescent="0.25">
      <c r="B16" s="358" t="s">
        <v>186</v>
      </c>
      <c r="C16" s="290" t="s">
        <v>48</v>
      </c>
      <c r="D16" s="291"/>
      <c r="E16" s="41"/>
      <c r="F16" s="363" t="s">
        <v>186</v>
      </c>
      <c r="G16" s="294" t="s">
        <v>48</v>
      </c>
      <c r="H16" s="295"/>
      <c r="L16" s="50" t="s">
        <v>161</v>
      </c>
      <c r="M16" s="50" t="s">
        <v>202</v>
      </c>
    </row>
    <row r="17" spans="2:13" ht="18" customHeight="1" x14ac:dyDescent="0.25">
      <c r="B17" s="359"/>
      <c r="C17" s="290" t="s">
        <v>49</v>
      </c>
      <c r="D17" s="291"/>
      <c r="E17" s="41"/>
      <c r="F17" s="360"/>
      <c r="G17" s="296" t="s">
        <v>49</v>
      </c>
      <c r="H17" s="295"/>
      <c r="L17" s="50" t="s">
        <v>160</v>
      </c>
      <c r="M17" s="50" t="s">
        <v>205</v>
      </c>
    </row>
    <row r="18" spans="2:13" ht="18" customHeight="1" x14ac:dyDescent="0.25">
      <c r="B18" s="358" t="s">
        <v>50</v>
      </c>
      <c r="C18" s="292">
        <v>1</v>
      </c>
      <c r="D18" s="293" t="s">
        <v>315</v>
      </c>
      <c r="E18" s="41"/>
      <c r="F18" s="363" t="s">
        <v>50</v>
      </c>
      <c r="G18" s="294">
        <v>1</v>
      </c>
      <c r="H18" s="297" t="s">
        <v>323</v>
      </c>
    </row>
    <row r="19" spans="2:13" ht="18" customHeight="1" x14ac:dyDescent="0.25">
      <c r="B19" s="367"/>
      <c r="C19" s="292">
        <v>2</v>
      </c>
      <c r="D19" s="293" t="s">
        <v>320</v>
      </c>
      <c r="E19" s="41"/>
      <c r="F19" s="363"/>
      <c r="G19" s="294">
        <v>2</v>
      </c>
      <c r="H19" s="297" t="s">
        <v>322</v>
      </c>
    </row>
    <row r="20" spans="2:13" ht="18" customHeight="1" x14ac:dyDescent="0.25">
      <c r="B20" s="367"/>
      <c r="C20" s="292">
        <v>3</v>
      </c>
      <c r="D20" s="291" t="s">
        <v>316</v>
      </c>
      <c r="E20" s="41"/>
      <c r="F20" s="363"/>
      <c r="G20" s="294">
        <v>3</v>
      </c>
      <c r="H20" s="298" t="s">
        <v>313</v>
      </c>
    </row>
    <row r="21" spans="2:13" ht="18" customHeight="1" x14ac:dyDescent="0.25">
      <c r="B21" s="359"/>
      <c r="C21" s="292">
        <v>4</v>
      </c>
      <c r="D21" s="293" t="s">
        <v>314</v>
      </c>
      <c r="E21" s="41"/>
      <c r="F21" s="363"/>
      <c r="G21" s="294">
        <v>4</v>
      </c>
      <c r="H21" s="298" t="s">
        <v>324</v>
      </c>
    </row>
    <row r="22" spans="2:13" ht="18" customHeight="1" x14ac:dyDescent="0.25">
      <c r="B22" s="43"/>
      <c r="C22" s="44"/>
      <c r="D22" s="41" t="s">
        <v>183</v>
      </c>
      <c r="E22" s="41"/>
      <c r="F22" s="45"/>
      <c r="G22" s="46"/>
      <c r="H22" s="47"/>
    </row>
    <row r="23" spans="2:13" ht="18" customHeight="1" x14ac:dyDescent="0.25">
      <c r="B23" s="358" t="s">
        <v>15</v>
      </c>
      <c r="C23" s="300" t="s">
        <v>48</v>
      </c>
      <c r="D23" s="301" t="s">
        <v>320</v>
      </c>
      <c r="E23" s="41"/>
      <c r="F23" s="360" t="s">
        <v>193</v>
      </c>
      <c r="G23" s="294" t="s">
        <v>48</v>
      </c>
      <c r="H23" s="297"/>
    </row>
    <row r="24" spans="2:13" ht="18" customHeight="1" x14ac:dyDescent="0.25">
      <c r="B24" s="359"/>
      <c r="C24" s="300" t="s">
        <v>49</v>
      </c>
      <c r="D24" s="301"/>
      <c r="E24" s="41"/>
      <c r="F24" s="361"/>
      <c r="G24" s="294" t="s">
        <v>49</v>
      </c>
      <c r="H24" s="297"/>
    </row>
    <row r="25" spans="2:13" ht="18" customHeight="1" x14ac:dyDescent="0.25">
      <c r="B25" s="358" t="s">
        <v>190</v>
      </c>
      <c r="C25" s="300" t="s">
        <v>48</v>
      </c>
      <c r="D25" s="301"/>
      <c r="E25" s="41"/>
      <c r="F25" s="360" t="s">
        <v>7</v>
      </c>
      <c r="G25" s="294" t="s">
        <v>48</v>
      </c>
      <c r="H25" s="297" t="s">
        <v>323</v>
      </c>
    </row>
    <row r="26" spans="2:13" ht="18" customHeight="1" x14ac:dyDescent="0.25">
      <c r="B26" s="359"/>
      <c r="C26" s="300" t="s">
        <v>49</v>
      </c>
      <c r="D26" s="301"/>
      <c r="E26" s="41"/>
      <c r="F26" s="361"/>
      <c r="G26" s="294" t="s">
        <v>49</v>
      </c>
      <c r="H26" s="297" t="s">
        <v>310</v>
      </c>
    </row>
    <row r="27" spans="2:13" ht="18" customHeight="1" x14ac:dyDescent="0.25">
      <c r="B27" s="358" t="s">
        <v>7</v>
      </c>
      <c r="C27" s="300" t="s">
        <v>48</v>
      </c>
      <c r="D27" s="301" t="s">
        <v>320</v>
      </c>
      <c r="E27" s="41"/>
      <c r="F27" s="360" t="s">
        <v>15</v>
      </c>
      <c r="G27" s="294" t="s">
        <v>48</v>
      </c>
      <c r="H27" s="297" t="s">
        <v>324</v>
      </c>
    </row>
    <row r="28" spans="2:13" ht="18" customHeight="1" x14ac:dyDescent="0.25">
      <c r="B28" s="359"/>
      <c r="C28" s="300" t="s">
        <v>49</v>
      </c>
      <c r="D28" s="301" t="s">
        <v>314</v>
      </c>
      <c r="E28" s="41"/>
      <c r="F28" s="361"/>
      <c r="G28" s="294" t="s">
        <v>49</v>
      </c>
      <c r="H28" s="297"/>
    </row>
    <row r="29" spans="2:13" ht="18" customHeight="1" x14ac:dyDescent="0.25">
      <c r="B29" s="358" t="s">
        <v>192</v>
      </c>
      <c r="C29" s="300" t="s">
        <v>48</v>
      </c>
      <c r="D29" s="301" t="s">
        <v>317</v>
      </c>
      <c r="F29" s="360" t="s">
        <v>190</v>
      </c>
      <c r="G29" s="294" t="s">
        <v>48</v>
      </c>
      <c r="H29" s="297"/>
    </row>
    <row r="30" spans="2:13" ht="18" customHeight="1" x14ac:dyDescent="0.25">
      <c r="B30" s="359"/>
      <c r="C30" s="300" t="s">
        <v>49</v>
      </c>
      <c r="D30" s="301" t="s">
        <v>320</v>
      </c>
      <c r="F30" s="361"/>
      <c r="G30" s="294" t="s">
        <v>49</v>
      </c>
      <c r="H30" s="297"/>
    </row>
    <row r="31" spans="2:13" ht="18" customHeight="1" x14ac:dyDescent="0.25">
      <c r="C31" s="38"/>
      <c r="G31" s="46"/>
      <c r="H31" s="48"/>
    </row>
    <row r="32" spans="2:13" ht="18" customHeight="1" thickBot="1" x14ac:dyDescent="0.3">
      <c r="B32" s="368" t="s">
        <v>153</v>
      </c>
      <c r="C32" s="368"/>
      <c r="D32" s="368"/>
      <c r="E32" s="368"/>
      <c r="F32" s="368"/>
      <c r="G32" s="368"/>
      <c r="H32" s="368"/>
    </row>
    <row r="33" spans="2:8" ht="18" customHeight="1" x14ac:dyDescent="0.25">
      <c r="B33" s="234" t="s">
        <v>154</v>
      </c>
      <c r="C33" s="235" t="s">
        <v>122</v>
      </c>
      <c r="D33" s="236" t="s">
        <v>155</v>
      </c>
      <c r="E33" s="38"/>
      <c r="F33" s="252" t="s">
        <v>154</v>
      </c>
      <c r="G33" s="253" t="s">
        <v>122</v>
      </c>
      <c r="H33" s="254" t="s">
        <v>155</v>
      </c>
    </row>
    <row r="34" spans="2:8" ht="18" customHeight="1" x14ac:dyDescent="0.25">
      <c r="B34" s="302"/>
      <c r="C34" s="303"/>
      <c r="D34" s="304"/>
      <c r="F34" s="317"/>
      <c r="G34" s="318"/>
      <c r="H34" s="334"/>
    </row>
    <row r="35" spans="2:8" ht="18" customHeight="1" x14ac:dyDescent="0.25">
      <c r="B35" s="306"/>
      <c r="C35" s="303"/>
      <c r="D35" s="304"/>
      <c r="F35" s="317"/>
      <c r="G35" s="318"/>
      <c r="H35" s="334"/>
    </row>
    <row r="36" spans="2:8" ht="18" customHeight="1" x14ac:dyDescent="0.25">
      <c r="B36" s="306"/>
      <c r="C36" s="303"/>
      <c r="D36" s="304"/>
      <c r="F36" s="317"/>
      <c r="G36" s="318"/>
      <c r="H36" s="334"/>
    </row>
    <row r="37" spans="2:8" ht="18" customHeight="1" x14ac:dyDescent="0.25">
      <c r="B37" s="306"/>
      <c r="C37" s="303"/>
      <c r="D37" s="304"/>
      <c r="F37" s="317"/>
      <c r="G37" s="318"/>
      <c r="H37" s="334"/>
    </row>
    <row r="38" spans="2:8" ht="18" customHeight="1" x14ac:dyDescent="0.25">
      <c r="B38" s="305"/>
      <c r="C38" s="303"/>
      <c r="D38" s="307"/>
      <c r="F38" s="320"/>
      <c r="G38" s="318"/>
      <c r="H38" s="335"/>
    </row>
    <row r="39" spans="2:8" ht="18" customHeight="1" x14ac:dyDescent="0.25">
      <c r="B39" s="305"/>
      <c r="C39" s="303"/>
      <c r="D39" s="307"/>
      <c r="F39" s="320"/>
      <c r="G39" s="318"/>
      <c r="H39" s="321"/>
    </row>
    <row r="40" spans="2:8" ht="18" customHeight="1" x14ac:dyDescent="0.25">
      <c r="B40" s="305"/>
      <c r="C40" s="303"/>
      <c r="D40" s="307"/>
      <c r="F40" s="320"/>
      <c r="G40" s="318"/>
      <c r="H40" s="321"/>
    </row>
    <row r="41" spans="2:8" ht="18" customHeight="1" x14ac:dyDescent="0.25">
      <c r="B41" s="308"/>
      <c r="C41" s="303"/>
      <c r="D41" s="309"/>
      <c r="F41" s="320"/>
      <c r="G41" s="318"/>
      <c r="H41" s="321"/>
    </row>
    <row r="42" spans="2:8" ht="18" customHeight="1" x14ac:dyDescent="0.25">
      <c r="B42" s="308"/>
      <c r="C42" s="303"/>
      <c r="D42" s="310"/>
      <c r="F42" s="320"/>
      <c r="G42" s="318"/>
      <c r="H42" s="321"/>
    </row>
    <row r="43" spans="2:8" ht="18" customHeight="1" x14ac:dyDescent="0.25">
      <c r="B43" s="311"/>
      <c r="C43" s="312"/>
      <c r="D43" s="313"/>
      <c r="F43" s="322"/>
      <c r="G43" s="323"/>
      <c r="H43" s="324"/>
    </row>
    <row r="44" spans="2:8" ht="18" customHeight="1" x14ac:dyDescent="0.25">
      <c r="B44" s="311"/>
      <c r="C44" s="312"/>
      <c r="D44" s="313"/>
      <c r="F44" s="322"/>
      <c r="G44" s="323"/>
      <c r="H44" s="324"/>
    </row>
    <row r="45" spans="2:8" ht="18" customHeight="1" x14ac:dyDescent="0.25">
      <c r="B45" s="311"/>
      <c r="C45" s="312"/>
      <c r="D45" s="313"/>
      <c r="F45" s="322"/>
      <c r="G45" s="323"/>
      <c r="H45" s="324"/>
    </row>
    <row r="46" spans="2:8" ht="18" customHeight="1" x14ac:dyDescent="0.25">
      <c r="B46" s="311"/>
      <c r="C46" s="312"/>
      <c r="D46" s="313"/>
      <c r="F46" s="322"/>
      <c r="G46" s="323"/>
      <c r="H46" s="324"/>
    </row>
    <row r="47" spans="2:8" ht="18" customHeight="1" thickBot="1" x14ac:dyDescent="0.3">
      <c r="B47" s="314"/>
      <c r="C47" s="315"/>
      <c r="D47" s="316"/>
      <c r="F47" s="325"/>
      <c r="G47" s="326"/>
      <c r="H47" s="327"/>
    </row>
    <row r="48" spans="2:8" ht="18" customHeight="1" x14ac:dyDescent="0.25">
      <c r="C48" s="38"/>
      <c r="F48" s="45"/>
      <c r="G48" s="46"/>
      <c r="H48" s="48"/>
    </row>
    <row r="49" spans="2:4" ht="22.5" customHeight="1" x14ac:dyDescent="0.25">
      <c r="B49" s="364" t="s">
        <v>51</v>
      </c>
      <c r="C49" s="365"/>
      <c r="D49" s="366"/>
    </row>
    <row r="50" spans="2:4" ht="18" customHeight="1" x14ac:dyDescent="0.25">
      <c r="B50" s="49"/>
      <c r="C50" s="38"/>
    </row>
    <row r="51" spans="2:4" x14ac:dyDescent="0.25">
      <c r="C51" s="38"/>
    </row>
  </sheetData>
  <sheetProtection algorithmName="SHA-512" hashValue="2+VrTQS9mS+Bc7t7oetwed50Th3nDI9MK7mIqI2w1bf60bWRhK2haioIe19IM4sjMb7cRBJJGmWOW6hhqr/xfA==" saltValue="hWDd6MeTFScPkS8ytwxyhg==" spinCount="100000" sheet="1" objects="1" scenarios="1"/>
  <mergeCells count="28">
    <mergeCell ref="B1:H1"/>
    <mergeCell ref="B2:H2"/>
    <mergeCell ref="C4:D4"/>
    <mergeCell ref="G4:H4"/>
    <mergeCell ref="C6:D6"/>
    <mergeCell ref="G6:H6"/>
    <mergeCell ref="B8:D8"/>
    <mergeCell ref="F8:H8"/>
    <mergeCell ref="B10:B11"/>
    <mergeCell ref="F10:F11"/>
    <mergeCell ref="B12:B13"/>
    <mergeCell ref="F12:F13"/>
    <mergeCell ref="B14:B15"/>
    <mergeCell ref="F14:F15"/>
    <mergeCell ref="B16:B17"/>
    <mergeCell ref="F16:F17"/>
    <mergeCell ref="B18:B21"/>
    <mergeCell ref="F18:F21"/>
    <mergeCell ref="B29:B30"/>
    <mergeCell ref="F29:F30"/>
    <mergeCell ref="B32:H32"/>
    <mergeCell ref="B49:D49"/>
    <mergeCell ref="B23:B24"/>
    <mergeCell ref="F23:F24"/>
    <mergeCell ref="B25:B26"/>
    <mergeCell ref="F25:F26"/>
    <mergeCell ref="B27:B28"/>
    <mergeCell ref="F27:F28"/>
  </mergeCells>
  <dataValidations count="2">
    <dataValidation type="list" allowBlank="1" showInputMessage="1" showErrorMessage="1" sqref="B34:B47" xr:uid="{00000000-0002-0000-0D00-000000000000}">
      <formula1>$L$10:$L$17</formula1>
    </dataValidation>
    <dataValidation type="list" allowBlank="1" showInputMessage="1" showErrorMessage="1" sqref="F34:F47" xr:uid="{00000000-0002-0000-0D00-000001000000}">
      <formula1>$M$10:$M$17</formula1>
    </dataValidation>
  </dataValidations>
  <printOptions horizontalCentered="1"/>
  <pageMargins left="0" right="0" top="0" bottom="0" header="0" footer="0"/>
  <pageSetup paperSize="9" scale="98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2">
    <pageSetUpPr fitToPage="1"/>
  </sheetPr>
  <dimension ref="B1:M49"/>
  <sheetViews>
    <sheetView workbookViewId="0">
      <pane ySplit="1" topLeftCell="A2" activePane="bottomLeft" state="frozen"/>
      <selection activeCell="E186" sqref="E186"/>
      <selection pane="bottomLeft" activeCell="E186" sqref="E186"/>
    </sheetView>
  </sheetViews>
  <sheetFormatPr defaultColWidth="8.85546875" defaultRowHeight="15" x14ac:dyDescent="0.25"/>
  <cols>
    <col min="1" max="1" width="0.85546875" style="50" customWidth="1"/>
    <col min="2" max="2" width="13.42578125" style="50" customWidth="1"/>
    <col min="3" max="3" width="4.42578125" style="50" customWidth="1"/>
    <col min="4" max="4" width="31.7109375" style="50" customWidth="1"/>
    <col min="5" max="5" width="4.28515625" style="50" customWidth="1"/>
    <col min="6" max="6" width="13.42578125" style="50" customWidth="1"/>
    <col min="7" max="7" width="4.42578125" style="50" customWidth="1"/>
    <col min="8" max="8" width="31.7109375" style="50" customWidth="1"/>
    <col min="9" max="11" width="8.85546875" style="50"/>
    <col min="12" max="13" width="8.85546875" style="50" hidden="1" customWidth="1"/>
    <col min="14" max="16384" width="8.85546875" style="50"/>
  </cols>
  <sheetData>
    <row r="1" spans="2:13" ht="23.25" x14ac:dyDescent="0.25">
      <c r="B1" s="347" t="s">
        <v>234</v>
      </c>
      <c r="C1" s="347"/>
      <c r="D1" s="347"/>
      <c r="E1" s="347"/>
      <c r="F1" s="347"/>
      <c r="G1" s="347"/>
      <c r="H1" s="347"/>
    </row>
    <row r="2" spans="2:13" ht="18.75" x14ac:dyDescent="0.3">
      <c r="B2" s="348" t="s">
        <v>184</v>
      </c>
      <c r="C2" s="349"/>
      <c r="D2" s="349"/>
      <c r="E2" s="349"/>
      <c r="F2" s="349"/>
      <c r="G2" s="349"/>
      <c r="H2" s="349"/>
    </row>
    <row r="3" spans="2:13" x14ac:dyDescent="0.25">
      <c r="C3" s="38"/>
    </row>
    <row r="4" spans="2:13" ht="22.5" customHeight="1" x14ac:dyDescent="0.25">
      <c r="B4" s="183" t="s">
        <v>178</v>
      </c>
      <c r="C4" s="354" t="s">
        <v>179</v>
      </c>
      <c r="D4" s="355"/>
      <c r="F4" s="183" t="s">
        <v>17</v>
      </c>
      <c r="G4" s="350" t="s">
        <v>220</v>
      </c>
      <c r="H4" s="351"/>
    </row>
    <row r="5" spans="2:13" ht="7.5" customHeight="1" x14ac:dyDescent="0.25">
      <c r="B5" s="39"/>
      <c r="C5" s="40"/>
      <c r="D5" s="39"/>
      <c r="F5" s="39"/>
      <c r="G5" s="39"/>
      <c r="H5" s="39"/>
    </row>
    <row r="6" spans="2:13" ht="22.5" customHeight="1" x14ac:dyDescent="0.25">
      <c r="B6" s="183" t="s">
        <v>180</v>
      </c>
      <c r="C6" s="373" t="s">
        <v>185</v>
      </c>
      <c r="D6" s="355"/>
      <c r="F6" s="183" t="s">
        <v>181</v>
      </c>
      <c r="G6" s="352">
        <v>43212</v>
      </c>
      <c r="H6" s="353"/>
    </row>
    <row r="7" spans="2:13" ht="7.5" customHeight="1" x14ac:dyDescent="0.25">
      <c r="C7" s="38"/>
    </row>
    <row r="8" spans="2:13" ht="18" customHeight="1" x14ac:dyDescent="0.25">
      <c r="B8" s="357" t="s">
        <v>31</v>
      </c>
      <c r="C8" s="357"/>
      <c r="D8" s="357"/>
      <c r="F8" s="357" t="s">
        <v>32</v>
      </c>
      <c r="G8" s="357"/>
      <c r="H8" s="357"/>
    </row>
    <row r="9" spans="2:13" ht="7.5" customHeight="1" x14ac:dyDescent="0.25">
      <c r="B9" s="41"/>
      <c r="C9" s="42"/>
      <c r="D9" s="41"/>
      <c r="E9" s="41"/>
      <c r="F9" s="41"/>
      <c r="G9" s="41"/>
      <c r="H9" s="41"/>
    </row>
    <row r="10" spans="2:13" ht="18" customHeight="1" x14ac:dyDescent="0.25">
      <c r="B10" s="358" t="s">
        <v>5</v>
      </c>
      <c r="C10" s="290" t="s">
        <v>48</v>
      </c>
      <c r="D10" s="291"/>
      <c r="E10" s="41"/>
      <c r="F10" s="360" t="s">
        <v>5</v>
      </c>
      <c r="G10" s="294" t="s">
        <v>48</v>
      </c>
      <c r="H10" s="295"/>
      <c r="L10" s="50" t="str">
        <f>B10</f>
        <v>100m</v>
      </c>
      <c r="M10" s="50" t="str">
        <f>F10</f>
        <v>100m</v>
      </c>
    </row>
    <row r="11" spans="2:13" ht="18" customHeight="1" x14ac:dyDescent="0.25">
      <c r="B11" s="359"/>
      <c r="C11" s="290" t="s">
        <v>49</v>
      </c>
      <c r="D11" s="291"/>
      <c r="E11" s="41"/>
      <c r="F11" s="361"/>
      <c r="G11" s="294" t="s">
        <v>49</v>
      </c>
      <c r="H11" s="295"/>
      <c r="L11" s="50" t="str">
        <f>B12</f>
        <v>400m</v>
      </c>
      <c r="M11" s="50" t="str">
        <f>F12</f>
        <v>300m</v>
      </c>
    </row>
    <row r="12" spans="2:13" ht="18" customHeight="1" x14ac:dyDescent="0.25">
      <c r="B12" s="358" t="s">
        <v>188</v>
      </c>
      <c r="C12" s="290" t="s">
        <v>48</v>
      </c>
      <c r="D12" s="291" t="s">
        <v>325</v>
      </c>
      <c r="E12" s="41"/>
      <c r="F12" s="360" t="s">
        <v>189</v>
      </c>
      <c r="G12" s="294" t="s">
        <v>48</v>
      </c>
      <c r="H12" s="295"/>
      <c r="L12" s="50" t="str">
        <f>B14</f>
        <v>800m</v>
      </c>
      <c r="M12" s="50" t="str">
        <f>F14</f>
        <v>800m</v>
      </c>
    </row>
    <row r="13" spans="2:13" ht="18" customHeight="1" x14ac:dyDescent="0.25">
      <c r="B13" s="359"/>
      <c r="C13" s="290" t="s">
        <v>49</v>
      </c>
      <c r="D13" s="291"/>
      <c r="E13" s="41"/>
      <c r="F13" s="362"/>
      <c r="G13" s="296" t="s">
        <v>49</v>
      </c>
      <c r="H13" s="295"/>
      <c r="L13" s="50" t="str">
        <f>B16</f>
        <v>400mH</v>
      </c>
      <c r="M13" s="50" t="str">
        <f>F16</f>
        <v>300mH</v>
      </c>
    </row>
    <row r="14" spans="2:13" ht="18" customHeight="1" x14ac:dyDescent="0.25">
      <c r="B14" s="358" t="s">
        <v>6</v>
      </c>
      <c r="C14" s="290" t="s">
        <v>48</v>
      </c>
      <c r="D14" s="291" t="s">
        <v>325</v>
      </c>
      <c r="E14" s="41"/>
      <c r="F14" s="363" t="s">
        <v>6</v>
      </c>
      <c r="G14" s="294" t="s">
        <v>48</v>
      </c>
      <c r="H14" s="295"/>
      <c r="L14" s="232" t="s">
        <v>202</v>
      </c>
      <c r="M14" s="232" t="s">
        <v>207</v>
      </c>
    </row>
    <row r="15" spans="2:13" ht="18" customHeight="1" x14ac:dyDescent="0.25">
      <c r="B15" s="359"/>
      <c r="C15" s="290" t="s">
        <v>49</v>
      </c>
      <c r="D15" s="291"/>
      <c r="E15" s="41"/>
      <c r="F15" s="363"/>
      <c r="G15" s="294" t="s">
        <v>49</v>
      </c>
      <c r="H15" s="295"/>
      <c r="L15" s="232" t="s">
        <v>205</v>
      </c>
      <c r="M15" s="232" t="s">
        <v>206</v>
      </c>
    </row>
    <row r="16" spans="2:13" ht="18" customHeight="1" x14ac:dyDescent="0.25">
      <c r="B16" s="358" t="s">
        <v>186</v>
      </c>
      <c r="C16" s="290" t="s">
        <v>48</v>
      </c>
      <c r="D16" s="291"/>
      <c r="E16" s="41"/>
      <c r="F16" s="363" t="s">
        <v>187</v>
      </c>
      <c r="G16" s="294" t="s">
        <v>48</v>
      </c>
      <c r="H16" s="295"/>
      <c r="L16" s="232" t="s">
        <v>206</v>
      </c>
      <c r="M16" s="232" t="s">
        <v>202</v>
      </c>
    </row>
    <row r="17" spans="2:12" ht="18" customHeight="1" x14ac:dyDescent="0.25">
      <c r="B17" s="359"/>
      <c r="C17" s="290" t="s">
        <v>49</v>
      </c>
      <c r="D17" s="291"/>
      <c r="E17" s="41"/>
      <c r="F17" s="360"/>
      <c r="G17" s="296" t="s">
        <v>49</v>
      </c>
      <c r="H17" s="295"/>
      <c r="L17" s="232" t="s">
        <v>160</v>
      </c>
    </row>
    <row r="18" spans="2:12" ht="18" customHeight="1" x14ac:dyDescent="0.25">
      <c r="B18" s="358" t="s">
        <v>50</v>
      </c>
      <c r="C18" s="292">
        <v>1</v>
      </c>
      <c r="D18" s="293"/>
      <c r="E18" s="41"/>
      <c r="F18" s="363" t="s">
        <v>50</v>
      </c>
      <c r="G18" s="294">
        <v>1</v>
      </c>
      <c r="H18" s="337"/>
    </row>
    <row r="19" spans="2:12" ht="18" customHeight="1" x14ac:dyDescent="0.25">
      <c r="B19" s="367"/>
      <c r="C19" s="292">
        <v>2</v>
      </c>
      <c r="D19" s="293"/>
      <c r="E19" s="41"/>
      <c r="F19" s="363"/>
      <c r="G19" s="294">
        <v>2</v>
      </c>
      <c r="H19" s="337"/>
    </row>
    <row r="20" spans="2:12" ht="18" customHeight="1" x14ac:dyDescent="0.25">
      <c r="B20" s="367"/>
      <c r="C20" s="292">
        <v>3</v>
      </c>
      <c r="D20" s="293"/>
      <c r="E20" s="41"/>
      <c r="F20" s="363"/>
      <c r="G20" s="294">
        <v>3</v>
      </c>
      <c r="H20" s="338"/>
    </row>
    <row r="21" spans="2:12" ht="18" customHeight="1" x14ac:dyDescent="0.25">
      <c r="B21" s="359"/>
      <c r="C21" s="292">
        <v>4</v>
      </c>
      <c r="D21" s="293"/>
      <c r="E21" s="41"/>
      <c r="F21" s="363"/>
      <c r="G21" s="294">
        <v>4</v>
      </c>
      <c r="H21" s="338"/>
    </row>
    <row r="22" spans="2:12" ht="18" customHeight="1" x14ac:dyDescent="0.25">
      <c r="B22" s="43"/>
      <c r="C22" s="44"/>
      <c r="D22" s="41"/>
      <c r="E22" s="41"/>
      <c r="F22" s="45"/>
      <c r="G22" s="46"/>
      <c r="H22" s="47"/>
    </row>
    <row r="23" spans="2:12" ht="18" customHeight="1" x14ac:dyDescent="0.25">
      <c r="B23" s="358" t="s">
        <v>15</v>
      </c>
      <c r="C23" s="300" t="s">
        <v>48</v>
      </c>
      <c r="D23" s="301"/>
      <c r="E23" s="41"/>
      <c r="F23" s="360" t="s">
        <v>193</v>
      </c>
      <c r="G23" s="294" t="s">
        <v>48</v>
      </c>
      <c r="H23" s="297"/>
    </row>
    <row r="24" spans="2:12" ht="18" customHeight="1" x14ac:dyDescent="0.25">
      <c r="B24" s="359"/>
      <c r="C24" s="290" t="s">
        <v>49</v>
      </c>
      <c r="D24" s="301"/>
      <c r="E24" s="41"/>
      <c r="F24" s="361"/>
      <c r="G24" s="294" t="s">
        <v>49</v>
      </c>
      <c r="H24" s="297"/>
    </row>
    <row r="25" spans="2:12" ht="18" customHeight="1" x14ac:dyDescent="0.25">
      <c r="B25" s="358" t="s">
        <v>190</v>
      </c>
      <c r="C25" s="300" t="s">
        <v>48</v>
      </c>
      <c r="D25" s="301"/>
      <c r="E25" s="41"/>
      <c r="F25" s="360" t="s">
        <v>191</v>
      </c>
      <c r="G25" s="294" t="s">
        <v>48</v>
      </c>
      <c r="H25" s="297"/>
    </row>
    <row r="26" spans="2:12" ht="18" customHeight="1" x14ac:dyDescent="0.25">
      <c r="B26" s="359"/>
      <c r="C26" s="300" t="s">
        <v>49</v>
      </c>
      <c r="D26" s="301"/>
      <c r="E26" s="41"/>
      <c r="F26" s="361"/>
      <c r="G26" s="294" t="s">
        <v>49</v>
      </c>
      <c r="H26" s="297"/>
    </row>
    <row r="27" spans="2:12" ht="18" customHeight="1" x14ac:dyDescent="0.25">
      <c r="B27" s="358" t="s">
        <v>191</v>
      </c>
      <c r="C27" s="300" t="s">
        <v>48</v>
      </c>
      <c r="D27" s="301"/>
      <c r="E27" s="41"/>
      <c r="F27" s="360" t="s">
        <v>15</v>
      </c>
      <c r="G27" s="294" t="s">
        <v>48</v>
      </c>
      <c r="H27" s="297"/>
    </row>
    <row r="28" spans="2:12" ht="18" customHeight="1" x14ac:dyDescent="0.25">
      <c r="B28" s="359"/>
      <c r="C28" s="300" t="s">
        <v>49</v>
      </c>
      <c r="D28" s="301"/>
      <c r="E28" s="41"/>
      <c r="F28" s="361"/>
      <c r="G28" s="294" t="s">
        <v>49</v>
      </c>
      <c r="H28" s="297"/>
    </row>
    <row r="29" spans="2:12" ht="18" customHeight="1" x14ac:dyDescent="0.25">
      <c r="B29" s="358" t="s">
        <v>192</v>
      </c>
      <c r="C29" s="300" t="s">
        <v>48</v>
      </c>
      <c r="D29" s="301"/>
      <c r="F29" s="360"/>
      <c r="G29" s="294" t="s">
        <v>48</v>
      </c>
      <c r="H29" s="297"/>
    </row>
    <row r="30" spans="2:12" ht="18" customHeight="1" x14ac:dyDescent="0.25">
      <c r="B30" s="359"/>
      <c r="C30" s="300" t="s">
        <v>49</v>
      </c>
      <c r="D30" s="301"/>
      <c r="F30" s="361"/>
      <c r="G30" s="294" t="s">
        <v>49</v>
      </c>
      <c r="H30" s="297"/>
    </row>
    <row r="31" spans="2:12" ht="18" customHeight="1" x14ac:dyDescent="0.25">
      <c r="C31" s="38"/>
      <c r="G31" s="46"/>
      <c r="H31" s="48"/>
    </row>
    <row r="32" spans="2:12" ht="18" customHeight="1" thickBot="1" x14ac:dyDescent="0.3">
      <c r="B32" s="368" t="s">
        <v>153</v>
      </c>
      <c r="C32" s="368"/>
      <c r="D32" s="368"/>
      <c r="E32" s="368"/>
      <c r="F32" s="368"/>
      <c r="G32" s="368"/>
      <c r="H32" s="368"/>
    </row>
    <row r="33" spans="2:8" ht="18" customHeight="1" x14ac:dyDescent="0.25">
      <c r="B33" s="234" t="s">
        <v>154</v>
      </c>
      <c r="C33" s="235" t="s">
        <v>122</v>
      </c>
      <c r="D33" s="236" t="s">
        <v>155</v>
      </c>
      <c r="E33" s="38"/>
      <c r="F33" s="252" t="s">
        <v>154</v>
      </c>
      <c r="G33" s="253" t="s">
        <v>122</v>
      </c>
      <c r="H33" s="254" t="s">
        <v>155</v>
      </c>
    </row>
    <row r="34" spans="2:8" ht="18" customHeight="1" x14ac:dyDescent="0.25">
      <c r="B34" s="306"/>
      <c r="C34" s="303"/>
      <c r="D34" s="304"/>
      <c r="F34" s="333"/>
      <c r="G34" s="318"/>
      <c r="H34" s="319"/>
    </row>
    <row r="35" spans="2:8" ht="18" customHeight="1" x14ac:dyDescent="0.25">
      <c r="B35" s="302"/>
      <c r="C35" s="303"/>
      <c r="D35" s="304"/>
      <c r="F35" s="320"/>
      <c r="G35" s="318"/>
      <c r="H35" s="321"/>
    </row>
    <row r="36" spans="2:8" ht="18" customHeight="1" x14ac:dyDescent="0.25">
      <c r="B36" s="302"/>
      <c r="C36" s="303"/>
      <c r="D36" s="329"/>
      <c r="F36" s="320"/>
      <c r="G36" s="318"/>
      <c r="H36" s="321"/>
    </row>
    <row r="37" spans="2:8" ht="18" customHeight="1" x14ac:dyDescent="0.25">
      <c r="B37" s="302"/>
      <c r="C37" s="303"/>
      <c r="D37" s="329"/>
      <c r="F37" s="320"/>
      <c r="G37" s="318"/>
      <c r="H37" s="335"/>
    </row>
    <row r="38" spans="2:8" ht="18" customHeight="1" x14ac:dyDescent="0.25">
      <c r="B38" s="302"/>
      <c r="C38" s="303"/>
      <c r="D38" s="329"/>
      <c r="F38" s="320"/>
      <c r="G38" s="318"/>
      <c r="H38" s="335"/>
    </row>
    <row r="39" spans="2:8" ht="18" customHeight="1" x14ac:dyDescent="0.25">
      <c r="B39" s="302"/>
      <c r="C39" s="303"/>
      <c r="D39" s="331"/>
      <c r="F39" s="320"/>
      <c r="G39" s="318"/>
      <c r="H39" s="321"/>
    </row>
    <row r="40" spans="2:8" ht="18" customHeight="1" x14ac:dyDescent="0.25">
      <c r="B40" s="302"/>
      <c r="C40" s="303"/>
      <c r="D40" s="329"/>
      <c r="F40" s="320"/>
      <c r="G40" s="318"/>
      <c r="H40" s="321"/>
    </row>
    <row r="41" spans="2:8" ht="18" customHeight="1" x14ac:dyDescent="0.25">
      <c r="B41" s="302"/>
      <c r="C41" s="303"/>
      <c r="D41" s="329"/>
      <c r="F41" s="320"/>
      <c r="G41" s="318"/>
      <c r="H41" s="321"/>
    </row>
    <row r="42" spans="2:8" ht="18" customHeight="1" x14ac:dyDescent="0.25">
      <c r="B42" s="302"/>
      <c r="C42" s="303"/>
      <c r="D42" s="329"/>
      <c r="F42" s="320"/>
      <c r="G42" s="318"/>
      <c r="H42" s="321"/>
    </row>
    <row r="43" spans="2:8" ht="18" customHeight="1" thickBot="1" x14ac:dyDescent="0.3">
      <c r="B43" s="314"/>
      <c r="C43" s="315"/>
      <c r="D43" s="316"/>
      <c r="F43" s="325"/>
      <c r="G43" s="326"/>
      <c r="H43" s="327"/>
    </row>
    <row r="44" spans="2:8" ht="18" customHeight="1" x14ac:dyDescent="0.25">
      <c r="B44" s="339"/>
      <c r="C44" s="340"/>
      <c r="D44" s="339"/>
      <c r="E44" s="299"/>
      <c r="F44" s="341"/>
      <c r="G44" s="342"/>
      <c r="H44" s="343"/>
    </row>
    <row r="45" spans="2:8" ht="22.5" customHeight="1" x14ac:dyDescent="0.25">
      <c r="B45" s="369"/>
      <c r="C45" s="370"/>
      <c r="D45" s="371"/>
      <c r="E45" s="299"/>
      <c r="F45" s="339"/>
      <c r="G45" s="339"/>
      <c r="H45" s="339"/>
    </row>
    <row r="46" spans="2:8" x14ac:dyDescent="0.25">
      <c r="B46" s="339"/>
      <c r="C46" s="339"/>
      <c r="D46" s="339"/>
      <c r="E46" s="299"/>
      <c r="F46" s="339"/>
      <c r="G46" s="339"/>
      <c r="H46" s="339"/>
    </row>
    <row r="47" spans="2:8" x14ac:dyDescent="0.25">
      <c r="B47" s="339"/>
      <c r="C47" s="339"/>
      <c r="D47" s="339"/>
      <c r="E47" s="299"/>
      <c r="F47" s="339"/>
      <c r="G47" s="339"/>
      <c r="H47" s="339"/>
    </row>
    <row r="49" spans="2:4" x14ac:dyDescent="0.25">
      <c r="B49" s="285"/>
      <c r="C49" s="285"/>
      <c r="D49" s="285"/>
    </row>
  </sheetData>
  <sheetProtection algorithmName="SHA-512" hashValue="4SVrK+wTQJUNwP5aiHLqTwTof+Y+r8PBRN01ay/DEZDqQNThpFDBqK5j6SIB7jhKT4mw08KxqCR/wJUrxIAnmA==" saltValue="FPVK9f1qZqylZtcdwdSLxA==" spinCount="100000" sheet="1" objects="1" scenarios="1"/>
  <mergeCells count="28">
    <mergeCell ref="B18:B21"/>
    <mergeCell ref="F18:F21"/>
    <mergeCell ref="B23:B24"/>
    <mergeCell ref="F23:F24"/>
    <mergeCell ref="B29:B30"/>
    <mergeCell ref="B27:B28"/>
    <mergeCell ref="F27:F28"/>
    <mergeCell ref="C4:D4"/>
    <mergeCell ref="G4:H4"/>
    <mergeCell ref="C6:D6"/>
    <mergeCell ref="G6:H6"/>
    <mergeCell ref="B16:B17"/>
    <mergeCell ref="B45:D45"/>
    <mergeCell ref="B1:H1"/>
    <mergeCell ref="B2:H2"/>
    <mergeCell ref="B8:D8"/>
    <mergeCell ref="F8:H8"/>
    <mergeCell ref="B10:B11"/>
    <mergeCell ref="F25:F26"/>
    <mergeCell ref="F10:F11"/>
    <mergeCell ref="B12:B13"/>
    <mergeCell ref="F12:F13"/>
    <mergeCell ref="B14:B15"/>
    <mergeCell ref="F14:F15"/>
    <mergeCell ref="B32:H32"/>
    <mergeCell ref="F29:F30"/>
    <mergeCell ref="F16:F17"/>
    <mergeCell ref="B25:B26"/>
  </mergeCells>
  <dataValidations count="2">
    <dataValidation type="list" allowBlank="1" showInputMessage="1" showErrorMessage="1" sqref="B34:B43" xr:uid="{00000000-0002-0000-0E00-000000000000}">
      <formula1>$L$10:$L$17</formula1>
    </dataValidation>
    <dataValidation type="list" allowBlank="1" showInputMessage="1" showErrorMessage="1" sqref="F34:F43" xr:uid="{00000000-0002-0000-0E00-000001000000}">
      <formula1>$M$10:$M$17</formula1>
    </dataValidation>
  </dataValidations>
  <printOptions horizontalCentered="1"/>
  <pageMargins left="0" right="0" top="0" bottom="0" header="0" footer="0"/>
  <pageSetup paperSize="9" scale="98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7">
    <pageSetUpPr fitToPage="1"/>
  </sheetPr>
  <dimension ref="B1:M51"/>
  <sheetViews>
    <sheetView workbookViewId="0">
      <pane ySplit="1" topLeftCell="A2" activePane="bottomLeft" state="frozen"/>
      <selection activeCell="E186" sqref="E186"/>
      <selection pane="bottomLeft" activeCell="E186" sqref="E186"/>
    </sheetView>
  </sheetViews>
  <sheetFormatPr defaultColWidth="8.85546875" defaultRowHeight="15" x14ac:dyDescent="0.25"/>
  <cols>
    <col min="1" max="1" width="0.85546875" style="50" customWidth="1"/>
    <col min="2" max="2" width="13.42578125" style="50" customWidth="1"/>
    <col min="3" max="3" width="4.42578125" style="50" customWidth="1"/>
    <col min="4" max="4" width="31.7109375" style="50" customWidth="1"/>
    <col min="5" max="5" width="4.28515625" style="50" customWidth="1"/>
    <col min="6" max="6" width="13.42578125" style="50" customWidth="1"/>
    <col min="7" max="7" width="4.42578125" style="50" customWidth="1"/>
    <col min="8" max="8" width="31.7109375" style="50" customWidth="1"/>
    <col min="9" max="11" width="8.85546875" style="50"/>
    <col min="12" max="12" width="10.28515625" style="50" hidden="1" customWidth="1"/>
    <col min="13" max="13" width="10.140625" style="50" hidden="1" customWidth="1"/>
    <col min="14" max="16384" width="8.85546875" style="50"/>
  </cols>
  <sheetData>
    <row r="1" spans="2:13" ht="23.25" x14ac:dyDescent="0.25">
      <c r="B1" s="347" t="s">
        <v>233</v>
      </c>
      <c r="C1" s="347"/>
      <c r="D1" s="347"/>
      <c r="E1" s="347"/>
      <c r="F1" s="347"/>
      <c r="G1" s="347"/>
      <c r="H1" s="347"/>
    </row>
    <row r="2" spans="2:13" ht="18.75" x14ac:dyDescent="0.3">
      <c r="B2" s="348" t="s">
        <v>184</v>
      </c>
      <c r="C2" s="349"/>
      <c r="D2" s="349"/>
      <c r="E2" s="349"/>
      <c r="F2" s="349"/>
      <c r="G2" s="349"/>
      <c r="H2" s="349"/>
    </row>
    <row r="3" spans="2:13" x14ac:dyDescent="0.25">
      <c r="C3" s="38"/>
    </row>
    <row r="4" spans="2:13" ht="22.5" customHeight="1" x14ac:dyDescent="0.25">
      <c r="B4" s="183" t="s">
        <v>178</v>
      </c>
      <c r="C4" s="354" t="s">
        <v>179</v>
      </c>
      <c r="D4" s="355"/>
      <c r="F4" s="183" t="s">
        <v>17</v>
      </c>
      <c r="G4" s="350" t="s">
        <v>220</v>
      </c>
      <c r="H4" s="351"/>
    </row>
    <row r="5" spans="2:13" ht="7.5" customHeight="1" x14ac:dyDescent="0.25">
      <c r="B5" s="39"/>
      <c r="C5" s="40"/>
      <c r="D5" s="39"/>
      <c r="F5" s="39"/>
      <c r="G5" s="39"/>
      <c r="H5" s="39"/>
    </row>
    <row r="6" spans="2:13" ht="22.5" customHeight="1" x14ac:dyDescent="0.25">
      <c r="B6" s="183" t="s">
        <v>180</v>
      </c>
      <c r="C6" s="356" t="s">
        <v>185</v>
      </c>
      <c r="D6" s="355"/>
      <c r="F6" s="183" t="s">
        <v>181</v>
      </c>
      <c r="G6" s="352">
        <v>43212</v>
      </c>
      <c r="H6" s="353"/>
    </row>
    <row r="7" spans="2:13" ht="7.5" customHeight="1" x14ac:dyDescent="0.25">
      <c r="C7" s="38"/>
    </row>
    <row r="8" spans="2:13" ht="18" customHeight="1" x14ac:dyDescent="0.25">
      <c r="B8" s="357" t="s">
        <v>195</v>
      </c>
      <c r="C8" s="357"/>
      <c r="D8" s="357"/>
      <c r="F8" s="357" t="s">
        <v>194</v>
      </c>
      <c r="G8" s="357"/>
      <c r="H8" s="357"/>
    </row>
    <row r="9" spans="2:13" ht="7.5" customHeight="1" x14ac:dyDescent="0.25">
      <c r="B9" s="41"/>
      <c r="C9" s="42"/>
      <c r="D9" s="41"/>
      <c r="E9" s="41"/>
      <c r="F9" s="41"/>
      <c r="G9" s="41"/>
      <c r="H9" s="41"/>
    </row>
    <row r="10" spans="2:13" ht="18" customHeight="1" x14ac:dyDescent="0.25">
      <c r="B10" s="358" t="s">
        <v>5</v>
      </c>
      <c r="C10" s="290" t="s">
        <v>48</v>
      </c>
      <c r="D10" s="291"/>
      <c r="E10" s="41"/>
      <c r="F10" s="360" t="s">
        <v>5</v>
      </c>
      <c r="G10" s="294" t="s">
        <v>48</v>
      </c>
      <c r="H10" s="295"/>
      <c r="L10" s="50" t="str">
        <f>B10</f>
        <v>100m</v>
      </c>
      <c r="M10" s="50" t="str">
        <f>F10</f>
        <v>100m</v>
      </c>
    </row>
    <row r="11" spans="2:13" ht="18" customHeight="1" x14ac:dyDescent="0.25">
      <c r="B11" s="359"/>
      <c r="C11" s="290" t="s">
        <v>49</v>
      </c>
      <c r="D11" s="291"/>
      <c r="E11" s="41"/>
      <c r="F11" s="361"/>
      <c r="G11" s="294" t="s">
        <v>49</v>
      </c>
      <c r="H11" s="295"/>
      <c r="L11" s="50" t="str">
        <f>B12</f>
        <v>400m</v>
      </c>
      <c r="M11" s="50" t="str">
        <f>F12</f>
        <v>400m</v>
      </c>
    </row>
    <row r="12" spans="2:13" ht="18" customHeight="1" x14ac:dyDescent="0.25">
      <c r="B12" s="358" t="s">
        <v>188</v>
      </c>
      <c r="C12" s="290" t="s">
        <v>48</v>
      </c>
      <c r="D12" s="291"/>
      <c r="E12" s="41"/>
      <c r="F12" s="360" t="s">
        <v>188</v>
      </c>
      <c r="G12" s="294" t="s">
        <v>48</v>
      </c>
      <c r="H12" s="295"/>
      <c r="L12" s="50" t="str">
        <f>B14</f>
        <v>800m</v>
      </c>
      <c r="M12" s="50" t="str">
        <f>F14</f>
        <v>800m</v>
      </c>
    </row>
    <row r="13" spans="2:13" ht="18" customHeight="1" x14ac:dyDescent="0.25">
      <c r="B13" s="359"/>
      <c r="C13" s="290" t="s">
        <v>49</v>
      </c>
      <c r="D13" s="291"/>
      <c r="E13" s="41"/>
      <c r="F13" s="362"/>
      <c r="G13" s="296" t="s">
        <v>49</v>
      </c>
      <c r="H13" s="295"/>
      <c r="L13" s="50" t="str">
        <f>B16</f>
        <v>400mH</v>
      </c>
      <c r="M13" s="50" t="str">
        <f>F16</f>
        <v>400mH</v>
      </c>
    </row>
    <row r="14" spans="2:13" ht="18" customHeight="1" x14ac:dyDescent="0.25">
      <c r="B14" s="358" t="s">
        <v>6</v>
      </c>
      <c r="C14" s="290" t="s">
        <v>48</v>
      </c>
      <c r="D14" s="291"/>
      <c r="E14" s="41"/>
      <c r="F14" s="363" t="s">
        <v>6</v>
      </c>
      <c r="G14" s="294" t="s">
        <v>48</v>
      </c>
      <c r="H14" s="295"/>
      <c r="L14" s="184" t="s">
        <v>202</v>
      </c>
      <c r="M14" s="50" t="s">
        <v>207</v>
      </c>
    </row>
    <row r="15" spans="2:13" ht="18" customHeight="1" x14ac:dyDescent="0.25">
      <c r="B15" s="359"/>
      <c r="C15" s="290" t="s">
        <v>49</v>
      </c>
      <c r="D15" s="291"/>
      <c r="E15" s="41"/>
      <c r="F15" s="363"/>
      <c r="G15" s="294" t="s">
        <v>49</v>
      </c>
      <c r="H15" s="295"/>
      <c r="L15" s="50" t="s">
        <v>205</v>
      </c>
      <c r="M15" s="50" t="s">
        <v>161</v>
      </c>
    </row>
    <row r="16" spans="2:13" ht="18" customHeight="1" x14ac:dyDescent="0.25">
      <c r="B16" s="358" t="s">
        <v>186</v>
      </c>
      <c r="C16" s="290" t="s">
        <v>48</v>
      </c>
      <c r="D16" s="291"/>
      <c r="E16" s="41"/>
      <c r="F16" s="363" t="s">
        <v>186</v>
      </c>
      <c r="G16" s="294" t="s">
        <v>48</v>
      </c>
      <c r="H16" s="295"/>
      <c r="L16" s="50" t="s">
        <v>161</v>
      </c>
      <c r="M16" s="50" t="s">
        <v>202</v>
      </c>
    </row>
    <row r="17" spans="2:13" ht="18" customHeight="1" x14ac:dyDescent="0.25">
      <c r="B17" s="359"/>
      <c r="C17" s="290" t="s">
        <v>49</v>
      </c>
      <c r="D17" s="291"/>
      <c r="E17" s="41"/>
      <c r="F17" s="360"/>
      <c r="G17" s="296" t="s">
        <v>49</v>
      </c>
      <c r="H17" s="295"/>
      <c r="L17" s="50" t="s">
        <v>160</v>
      </c>
      <c r="M17" s="50" t="s">
        <v>205</v>
      </c>
    </row>
    <row r="18" spans="2:13" ht="18" customHeight="1" x14ac:dyDescent="0.25">
      <c r="B18" s="358" t="s">
        <v>50</v>
      </c>
      <c r="C18" s="292">
        <v>1</v>
      </c>
      <c r="D18" s="293"/>
      <c r="E18" s="41"/>
      <c r="F18" s="363" t="s">
        <v>50</v>
      </c>
      <c r="G18" s="294">
        <v>1</v>
      </c>
      <c r="H18" s="297"/>
    </row>
    <row r="19" spans="2:13" ht="18" customHeight="1" x14ac:dyDescent="0.25">
      <c r="B19" s="367"/>
      <c r="C19" s="292">
        <v>2</v>
      </c>
      <c r="D19" s="293"/>
      <c r="E19" s="41"/>
      <c r="F19" s="363"/>
      <c r="G19" s="294">
        <v>2</v>
      </c>
      <c r="H19" s="297"/>
    </row>
    <row r="20" spans="2:13" ht="18" customHeight="1" x14ac:dyDescent="0.25">
      <c r="B20" s="367"/>
      <c r="C20" s="292">
        <v>3</v>
      </c>
      <c r="D20" s="291"/>
      <c r="E20" s="41"/>
      <c r="F20" s="363"/>
      <c r="G20" s="294">
        <v>3</v>
      </c>
      <c r="H20" s="298"/>
    </row>
    <row r="21" spans="2:13" ht="18" customHeight="1" x14ac:dyDescent="0.25">
      <c r="B21" s="359"/>
      <c r="C21" s="292">
        <v>4</v>
      </c>
      <c r="D21" s="293"/>
      <c r="E21" s="41"/>
      <c r="F21" s="363"/>
      <c r="G21" s="294">
        <v>4</v>
      </c>
      <c r="H21" s="298"/>
    </row>
    <row r="22" spans="2:13" ht="18" customHeight="1" x14ac:dyDescent="0.25">
      <c r="B22" s="43"/>
      <c r="C22" s="44"/>
      <c r="D22" s="41" t="s">
        <v>183</v>
      </c>
      <c r="E22" s="41"/>
      <c r="F22" s="45"/>
      <c r="G22" s="46"/>
      <c r="H22" s="47"/>
    </row>
    <row r="23" spans="2:13" ht="18" customHeight="1" x14ac:dyDescent="0.25">
      <c r="B23" s="358" t="s">
        <v>15</v>
      </c>
      <c r="C23" s="300" t="s">
        <v>48</v>
      </c>
      <c r="D23" s="301"/>
      <c r="E23" s="41"/>
      <c r="F23" s="360" t="s">
        <v>193</v>
      </c>
      <c r="G23" s="294" t="s">
        <v>48</v>
      </c>
      <c r="H23" s="297"/>
    </row>
    <row r="24" spans="2:13" ht="18" customHeight="1" x14ac:dyDescent="0.25">
      <c r="B24" s="359"/>
      <c r="C24" s="300" t="s">
        <v>49</v>
      </c>
      <c r="D24" s="301"/>
      <c r="E24" s="41"/>
      <c r="F24" s="361"/>
      <c r="G24" s="294" t="s">
        <v>49</v>
      </c>
      <c r="H24" s="297"/>
    </row>
    <row r="25" spans="2:13" ht="18" customHeight="1" x14ac:dyDescent="0.25">
      <c r="B25" s="358" t="s">
        <v>190</v>
      </c>
      <c r="C25" s="300" t="s">
        <v>48</v>
      </c>
      <c r="D25" s="301"/>
      <c r="E25" s="41"/>
      <c r="F25" s="360" t="s">
        <v>7</v>
      </c>
      <c r="G25" s="294" t="s">
        <v>48</v>
      </c>
      <c r="H25" s="297"/>
    </row>
    <row r="26" spans="2:13" ht="18" customHeight="1" x14ac:dyDescent="0.25">
      <c r="B26" s="359"/>
      <c r="C26" s="300" t="s">
        <v>49</v>
      </c>
      <c r="D26" s="301"/>
      <c r="E26" s="41"/>
      <c r="F26" s="361"/>
      <c r="G26" s="294" t="s">
        <v>49</v>
      </c>
      <c r="H26" s="297"/>
    </row>
    <row r="27" spans="2:13" ht="18" customHeight="1" x14ac:dyDescent="0.25">
      <c r="B27" s="358" t="s">
        <v>7</v>
      </c>
      <c r="C27" s="300" t="s">
        <v>48</v>
      </c>
      <c r="D27" s="301"/>
      <c r="E27" s="41"/>
      <c r="F27" s="360" t="s">
        <v>15</v>
      </c>
      <c r="G27" s="294" t="s">
        <v>48</v>
      </c>
      <c r="H27" s="297"/>
    </row>
    <row r="28" spans="2:13" ht="18" customHeight="1" x14ac:dyDescent="0.25">
      <c r="B28" s="359"/>
      <c r="C28" s="300" t="s">
        <v>49</v>
      </c>
      <c r="D28" s="301"/>
      <c r="E28" s="41"/>
      <c r="F28" s="361"/>
      <c r="G28" s="294" t="s">
        <v>49</v>
      </c>
      <c r="H28" s="297"/>
    </row>
    <row r="29" spans="2:13" ht="18" customHeight="1" x14ac:dyDescent="0.25">
      <c r="B29" s="358" t="s">
        <v>192</v>
      </c>
      <c r="C29" s="300" t="s">
        <v>48</v>
      </c>
      <c r="D29" s="301"/>
      <c r="F29" s="360" t="s">
        <v>190</v>
      </c>
      <c r="G29" s="294" t="s">
        <v>48</v>
      </c>
      <c r="H29" s="297"/>
    </row>
    <row r="30" spans="2:13" ht="18" customHeight="1" x14ac:dyDescent="0.25">
      <c r="B30" s="359"/>
      <c r="C30" s="300" t="s">
        <v>49</v>
      </c>
      <c r="D30" s="301"/>
      <c r="F30" s="361"/>
      <c r="G30" s="294" t="s">
        <v>49</v>
      </c>
      <c r="H30" s="297"/>
    </row>
    <row r="31" spans="2:13" ht="18" customHeight="1" x14ac:dyDescent="0.25">
      <c r="C31" s="38"/>
      <c r="G31" s="46"/>
      <c r="H31" s="48"/>
    </row>
    <row r="32" spans="2:13" ht="18" customHeight="1" thickBot="1" x14ac:dyDescent="0.3">
      <c r="B32" s="368" t="s">
        <v>153</v>
      </c>
      <c r="C32" s="368"/>
      <c r="D32" s="368"/>
      <c r="E32" s="368"/>
      <c r="F32" s="368"/>
      <c r="G32" s="368"/>
      <c r="H32" s="368"/>
    </row>
    <row r="33" spans="2:8" ht="18" customHeight="1" x14ac:dyDescent="0.25">
      <c r="B33" s="234" t="s">
        <v>154</v>
      </c>
      <c r="C33" s="235" t="s">
        <v>122</v>
      </c>
      <c r="D33" s="236" t="s">
        <v>155</v>
      </c>
      <c r="E33" s="38"/>
      <c r="F33" s="252" t="s">
        <v>154</v>
      </c>
      <c r="G33" s="253" t="s">
        <v>122</v>
      </c>
      <c r="H33" s="254" t="s">
        <v>155</v>
      </c>
    </row>
    <row r="34" spans="2:8" ht="18" customHeight="1" x14ac:dyDescent="0.25">
      <c r="B34" s="302"/>
      <c r="C34" s="303"/>
      <c r="D34" s="307"/>
      <c r="F34" s="333"/>
      <c r="G34" s="318"/>
      <c r="H34" s="319"/>
    </row>
    <row r="35" spans="2:8" ht="18" customHeight="1" x14ac:dyDescent="0.25">
      <c r="B35" s="305"/>
      <c r="C35" s="303"/>
      <c r="D35" s="307"/>
      <c r="F35" s="333"/>
      <c r="G35" s="318"/>
      <c r="H35" s="319"/>
    </row>
    <row r="36" spans="2:8" ht="18" customHeight="1" x14ac:dyDescent="0.25">
      <c r="B36" s="305"/>
      <c r="C36" s="303"/>
      <c r="D36" s="307"/>
      <c r="F36" s="333"/>
      <c r="G36" s="318"/>
      <c r="H36" s="319"/>
    </row>
    <row r="37" spans="2:8" ht="18" customHeight="1" x14ac:dyDescent="0.25">
      <c r="B37" s="306"/>
      <c r="C37" s="303"/>
      <c r="D37" s="304"/>
      <c r="F37" s="317"/>
      <c r="G37" s="318"/>
      <c r="H37" s="319"/>
    </row>
    <row r="38" spans="2:8" ht="18" customHeight="1" x14ac:dyDescent="0.25">
      <c r="B38" s="305"/>
      <c r="C38" s="303"/>
      <c r="D38" s="307"/>
      <c r="F38" s="320"/>
      <c r="G38" s="318"/>
      <c r="H38" s="319"/>
    </row>
    <row r="39" spans="2:8" ht="18" customHeight="1" x14ac:dyDescent="0.25">
      <c r="B39" s="305"/>
      <c r="C39" s="303"/>
      <c r="D39" s="307"/>
      <c r="F39" s="320"/>
      <c r="G39" s="318"/>
      <c r="H39" s="321"/>
    </row>
    <row r="40" spans="2:8" ht="18" customHeight="1" x14ac:dyDescent="0.25">
      <c r="B40" s="305"/>
      <c r="C40" s="303"/>
      <c r="D40" s="307"/>
      <c r="F40" s="320"/>
      <c r="G40" s="318"/>
      <c r="H40" s="321"/>
    </row>
    <row r="41" spans="2:8" ht="18" customHeight="1" x14ac:dyDescent="0.25">
      <c r="B41" s="308"/>
      <c r="C41" s="303"/>
      <c r="D41" s="309"/>
      <c r="F41" s="320"/>
      <c r="G41" s="318"/>
      <c r="H41" s="321"/>
    </row>
    <row r="42" spans="2:8" ht="18" customHeight="1" x14ac:dyDescent="0.25">
      <c r="B42" s="308"/>
      <c r="C42" s="303"/>
      <c r="D42" s="310"/>
      <c r="F42" s="320"/>
      <c r="G42" s="318"/>
      <c r="H42" s="321"/>
    </row>
    <row r="43" spans="2:8" ht="18" customHeight="1" x14ac:dyDescent="0.25">
      <c r="B43" s="311"/>
      <c r="C43" s="312"/>
      <c r="D43" s="313"/>
      <c r="F43" s="322"/>
      <c r="G43" s="323"/>
      <c r="H43" s="324"/>
    </row>
    <row r="44" spans="2:8" ht="18" customHeight="1" x14ac:dyDescent="0.25">
      <c r="B44" s="311"/>
      <c r="C44" s="312"/>
      <c r="D44" s="313"/>
      <c r="F44" s="322"/>
      <c r="G44" s="323"/>
      <c r="H44" s="324"/>
    </row>
    <row r="45" spans="2:8" ht="18" customHeight="1" x14ac:dyDescent="0.25">
      <c r="B45" s="311"/>
      <c r="C45" s="312"/>
      <c r="D45" s="313"/>
      <c r="F45" s="322"/>
      <c r="G45" s="323"/>
      <c r="H45" s="324"/>
    </row>
    <row r="46" spans="2:8" ht="18" customHeight="1" x14ac:dyDescent="0.25">
      <c r="B46" s="311"/>
      <c r="C46" s="312"/>
      <c r="D46" s="313"/>
      <c r="F46" s="322"/>
      <c r="G46" s="323"/>
      <c r="H46" s="324"/>
    </row>
    <row r="47" spans="2:8" ht="18" customHeight="1" thickBot="1" x14ac:dyDescent="0.3">
      <c r="B47" s="314"/>
      <c r="C47" s="315"/>
      <c r="D47" s="316"/>
      <c r="F47" s="325"/>
      <c r="G47" s="326"/>
      <c r="H47" s="327"/>
    </row>
    <row r="48" spans="2:8" ht="18" customHeight="1" x14ac:dyDescent="0.25">
      <c r="C48" s="38"/>
      <c r="F48" s="45"/>
      <c r="G48" s="46"/>
      <c r="H48" s="48"/>
    </row>
    <row r="49" spans="2:4" ht="22.5" customHeight="1" x14ac:dyDescent="0.25">
      <c r="B49" s="364" t="s">
        <v>51</v>
      </c>
      <c r="C49" s="365"/>
      <c r="D49" s="366"/>
    </row>
    <row r="50" spans="2:4" ht="18" customHeight="1" x14ac:dyDescent="0.25">
      <c r="B50" s="49"/>
      <c r="C50" s="38"/>
    </row>
    <row r="51" spans="2:4" x14ac:dyDescent="0.25">
      <c r="C51" s="38"/>
    </row>
  </sheetData>
  <sheetProtection algorithmName="SHA-512" hashValue="2EYf+Bql7qWGkL9So7V0eYlZrjWHVOdxgaZv++aLsUsmvKuyhvol8zIrT4eFxPVGhRb2WTP+v4BUoVyfU/RGAg==" saltValue="fAb2tPh6+Ms9ALRoYYl1ig==" spinCount="100000" sheet="1" objects="1" scenarios="1"/>
  <mergeCells count="28">
    <mergeCell ref="B1:H1"/>
    <mergeCell ref="B2:H2"/>
    <mergeCell ref="C4:D4"/>
    <mergeCell ref="G4:H4"/>
    <mergeCell ref="C6:D6"/>
    <mergeCell ref="G6:H6"/>
    <mergeCell ref="B8:D8"/>
    <mergeCell ref="F8:H8"/>
    <mergeCell ref="B10:B11"/>
    <mergeCell ref="F10:F11"/>
    <mergeCell ref="B12:B13"/>
    <mergeCell ref="F12:F13"/>
    <mergeCell ref="B14:B15"/>
    <mergeCell ref="F14:F15"/>
    <mergeCell ref="B16:B17"/>
    <mergeCell ref="F16:F17"/>
    <mergeCell ref="B18:B21"/>
    <mergeCell ref="F18:F21"/>
    <mergeCell ref="B29:B30"/>
    <mergeCell ref="F29:F30"/>
    <mergeCell ref="B32:H32"/>
    <mergeCell ref="B49:D49"/>
    <mergeCell ref="B23:B24"/>
    <mergeCell ref="F23:F24"/>
    <mergeCell ref="B25:B26"/>
    <mergeCell ref="F25:F26"/>
    <mergeCell ref="B27:B28"/>
    <mergeCell ref="F27:F28"/>
  </mergeCells>
  <dataValidations count="2">
    <dataValidation type="list" allowBlank="1" showInputMessage="1" showErrorMessage="1" sqref="B34:B47" xr:uid="{00000000-0002-0000-0F00-000000000000}">
      <formula1>$L$10:$L$17</formula1>
    </dataValidation>
    <dataValidation type="list" allowBlank="1" showInputMessage="1" showErrorMessage="1" sqref="F34:F47" xr:uid="{00000000-0002-0000-0F00-000001000000}">
      <formula1>$M$10:$M$17</formula1>
    </dataValidation>
  </dataValidations>
  <printOptions horizontalCentered="1"/>
  <pageMargins left="0" right="0" top="0" bottom="0" header="0" footer="0"/>
  <pageSetup paperSize="9" scale="98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3">
    <pageSetUpPr fitToPage="1"/>
  </sheetPr>
  <dimension ref="B1:M49"/>
  <sheetViews>
    <sheetView workbookViewId="0">
      <pane ySplit="1" topLeftCell="A12" activePane="bottomLeft" state="frozen"/>
      <selection activeCell="E186" sqref="E186"/>
      <selection pane="bottomLeft" activeCell="E186" sqref="E186"/>
    </sheetView>
  </sheetViews>
  <sheetFormatPr defaultColWidth="8.85546875" defaultRowHeight="15" x14ac:dyDescent="0.25"/>
  <cols>
    <col min="1" max="1" width="0.85546875" style="50" customWidth="1"/>
    <col min="2" max="2" width="13.42578125" style="50" customWidth="1"/>
    <col min="3" max="3" width="4.42578125" style="50" customWidth="1"/>
    <col min="4" max="4" width="31.7109375" style="50" customWidth="1"/>
    <col min="5" max="5" width="4.28515625" style="50" customWidth="1"/>
    <col min="6" max="6" width="13.42578125" style="50" customWidth="1"/>
    <col min="7" max="7" width="4.42578125" style="50" customWidth="1"/>
    <col min="8" max="8" width="31.7109375" style="50" customWidth="1"/>
    <col min="9" max="11" width="8.85546875" style="50"/>
    <col min="12" max="13" width="8.85546875" style="50" hidden="1" customWidth="1"/>
    <col min="14" max="16384" width="8.85546875" style="50"/>
  </cols>
  <sheetData>
    <row r="1" spans="2:13" ht="23.25" x14ac:dyDescent="0.25">
      <c r="B1" s="347" t="s">
        <v>235</v>
      </c>
      <c r="C1" s="347"/>
      <c r="D1" s="347"/>
      <c r="E1" s="347"/>
      <c r="F1" s="347"/>
      <c r="G1" s="347"/>
      <c r="H1" s="347"/>
    </row>
    <row r="2" spans="2:13" ht="18.75" x14ac:dyDescent="0.3">
      <c r="B2" s="348" t="s">
        <v>184</v>
      </c>
      <c r="C2" s="349"/>
      <c r="D2" s="349"/>
      <c r="E2" s="349"/>
      <c r="F2" s="349"/>
      <c r="G2" s="349"/>
      <c r="H2" s="349"/>
    </row>
    <row r="3" spans="2:13" x14ac:dyDescent="0.25">
      <c r="C3" s="38"/>
    </row>
    <row r="4" spans="2:13" ht="22.5" customHeight="1" x14ac:dyDescent="0.25">
      <c r="B4" s="183" t="s">
        <v>178</v>
      </c>
      <c r="C4" s="354" t="s">
        <v>179</v>
      </c>
      <c r="D4" s="355"/>
      <c r="F4" s="183" t="s">
        <v>17</v>
      </c>
      <c r="G4" s="350" t="s">
        <v>213</v>
      </c>
      <c r="H4" s="351"/>
    </row>
    <row r="5" spans="2:13" ht="7.5" customHeight="1" x14ac:dyDescent="0.25">
      <c r="B5" s="39"/>
      <c r="C5" s="40"/>
      <c r="D5" s="39"/>
      <c r="F5" s="39"/>
      <c r="G5" s="39"/>
      <c r="H5" s="39"/>
    </row>
    <row r="6" spans="2:13" ht="22.5" customHeight="1" x14ac:dyDescent="0.25">
      <c r="B6" s="183" t="s">
        <v>180</v>
      </c>
      <c r="C6" s="373" t="s">
        <v>185</v>
      </c>
      <c r="D6" s="355"/>
      <c r="F6" s="183" t="s">
        <v>181</v>
      </c>
      <c r="G6" s="352">
        <v>43212</v>
      </c>
      <c r="H6" s="353"/>
    </row>
    <row r="7" spans="2:13" ht="7.5" customHeight="1" x14ac:dyDescent="0.25">
      <c r="C7" s="38"/>
    </row>
    <row r="8" spans="2:13" ht="18" customHeight="1" x14ac:dyDescent="0.25">
      <c r="B8" s="357" t="s">
        <v>31</v>
      </c>
      <c r="C8" s="357"/>
      <c r="D8" s="357"/>
      <c r="F8" s="357" t="s">
        <v>32</v>
      </c>
      <c r="G8" s="357"/>
      <c r="H8" s="357"/>
    </row>
    <row r="9" spans="2:13" ht="7.5" customHeight="1" x14ac:dyDescent="0.25">
      <c r="B9" s="41"/>
      <c r="C9" s="42"/>
      <c r="D9" s="41"/>
      <c r="E9" s="41"/>
      <c r="F9" s="41"/>
      <c r="G9" s="41"/>
      <c r="H9" s="41"/>
    </row>
    <row r="10" spans="2:13" ht="18" customHeight="1" x14ac:dyDescent="0.25">
      <c r="B10" s="358" t="s">
        <v>5</v>
      </c>
      <c r="C10" s="290" t="s">
        <v>48</v>
      </c>
      <c r="D10" s="291" t="s">
        <v>331</v>
      </c>
      <c r="E10" s="41"/>
      <c r="F10" s="360" t="s">
        <v>5</v>
      </c>
      <c r="G10" s="294" t="s">
        <v>48</v>
      </c>
      <c r="H10" s="295" t="s">
        <v>335</v>
      </c>
      <c r="L10" s="50" t="str">
        <f>B10</f>
        <v>100m</v>
      </c>
      <c r="M10" s="50" t="str">
        <f>F10</f>
        <v>100m</v>
      </c>
    </row>
    <row r="11" spans="2:13" ht="18" customHeight="1" x14ac:dyDescent="0.25">
      <c r="B11" s="359"/>
      <c r="C11" s="290" t="s">
        <v>49</v>
      </c>
      <c r="D11" s="291" t="s">
        <v>332</v>
      </c>
      <c r="E11" s="41"/>
      <c r="F11" s="361"/>
      <c r="G11" s="294" t="s">
        <v>49</v>
      </c>
      <c r="H11" s="295" t="s">
        <v>336</v>
      </c>
      <c r="L11" s="50" t="str">
        <f>B12</f>
        <v>400m</v>
      </c>
      <c r="M11" s="50" t="str">
        <f>F12</f>
        <v>300m</v>
      </c>
    </row>
    <row r="12" spans="2:13" ht="18" customHeight="1" x14ac:dyDescent="0.25">
      <c r="B12" s="358" t="s">
        <v>188</v>
      </c>
      <c r="C12" s="290" t="s">
        <v>48</v>
      </c>
      <c r="D12" s="291" t="s">
        <v>333</v>
      </c>
      <c r="E12" s="41"/>
      <c r="F12" s="360" t="s">
        <v>189</v>
      </c>
      <c r="G12" s="294" t="s">
        <v>48</v>
      </c>
      <c r="H12" s="295" t="s">
        <v>336</v>
      </c>
      <c r="L12" s="50" t="str">
        <f>B14</f>
        <v>800m</v>
      </c>
      <c r="M12" s="50" t="str">
        <f>F14</f>
        <v>800m</v>
      </c>
    </row>
    <row r="13" spans="2:13" ht="18" customHeight="1" x14ac:dyDescent="0.25">
      <c r="B13" s="359"/>
      <c r="C13" s="290" t="s">
        <v>49</v>
      </c>
      <c r="D13" s="291" t="s">
        <v>332</v>
      </c>
      <c r="E13" s="41"/>
      <c r="F13" s="362"/>
      <c r="G13" s="296" t="s">
        <v>49</v>
      </c>
      <c r="H13" s="295" t="s">
        <v>337</v>
      </c>
      <c r="L13" s="50" t="str">
        <f>B16</f>
        <v>400mH</v>
      </c>
      <c r="M13" s="50" t="str">
        <f>F16</f>
        <v>300mH</v>
      </c>
    </row>
    <row r="14" spans="2:13" ht="18" customHeight="1" x14ac:dyDescent="0.25">
      <c r="B14" s="358" t="s">
        <v>6</v>
      </c>
      <c r="C14" s="290" t="s">
        <v>48</v>
      </c>
      <c r="D14" s="291" t="s">
        <v>333</v>
      </c>
      <c r="E14" s="41"/>
      <c r="F14" s="363" t="s">
        <v>6</v>
      </c>
      <c r="G14" s="294" t="s">
        <v>48</v>
      </c>
      <c r="H14" s="295" t="s">
        <v>338</v>
      </c>
      <c r="L14" s="232" t="s">
        <v>202</v>
      </c>
      <c r="M14" s="232" t="s">
        <v>207</v>
      </c>
    </row>
    <row r="15" spans="2:13" ht="18" customHeight="1" x14ac:dyDescent="0.25">
      <c r="B15" s="359"/>
      <c r="C15" s="290" t="s">
        <v>49</v>
      </c>
      <c r="D15" s="291" t="s">
        <v>331</v>
      </c>
      <c r="E15" s="41"/>
      <c r="F15" s="363"/>
      <c r="G15" s="294" t="s">
        <v>49</v>
      </c>
      <c r="H15" s="295" t="s">
        <v>339</v>
      </c>
      <c r="L15" s="232" t="s">
        <v>205</v>
      </c>
      <c r="M15" s="232" t="s">
        <v>206</v>
      </c>
    </row>
    <row r="16" spans="2:13" ht="18" customHeight="1" x14ac:dyDescent="0.25">
      <c r="B16" s="358" t="s">
        <v>186</v>
      </c>
      <c r="C16" s="290" t="s">
        <v>48</v>
      </c>
      <c r="D16" s="291"/>
      <c r="E16" s="41"/>
      <c r="F16" s="363" t="s">
        <v>187</v>
      </c>
      <c r="G16" s="294" t="s">
        <v>48</v>
      </c>
      <c r="H16" s="297" t="s">
        <v>337</v>
      </c>
      <c r="L16" s="232" t="s">
        <v>206</v>
      </c>
      <c r="M16" s="232" t="s">
        <v>202</v>
      </c>
    </row>
    <row r="17" spans="2:12" ht="18" customHeight="1" x14ac:dyDescent="0.25">
      <c r="B17" s="359"/>
      <c r="C17" s="290" t="s">
        <v>49</v>
      </c>
      <c r="D17" s="291"/>
      <c r="E17" s="41"/>
      <c r="F17" s="360"/>
      <c r="G17" s="296" t="s">
        <v>49</v>
      </c>
      <c r="H17" s="297"/>
      <c r="L17" s="232" t="s">
        <v>160</v>
      </c>
    </row>
    <row r="18" spans="2:12" ht="18" customHeight="1" x14ac:dyDescent="0.25">
      <c r="B18" s="358" t="s">
        <v>50</v>
      </c>
      <c r="C18" s="292">
        <v>1</v>
      </c>
      <c r="D18" s="291" t="s">
        <v>331</v>
      </c>
      <c r="E18" s="41"/>
      <c r="F18" s="363" t="s">
        <v>50</v>
      </c>
      <c r="G18" s="294">
        <v>1</v>
      </c>
      <c r="H18" s="295" t="s">
        <v>335</v>
      </c>
    </row>
    <row r="19" spans="2:12" ht="18" customHeight="1" x14ac:dyDescent="0.25">
      <c r="B19" s="367"/>
      <c r="C19" s="292">
        <v>2</v>
      </c>
      <c r="D19" s="291" t="s">
        <v>332</v>
      </c>
      <c r="E19" s="41"/>
      <c r="F19" s="363"/>
      <c r="G19" s="294">
        <v>2</v>
      </c>
      <c r="H19" s="295" t="s">
        <v>337</v>
      </c>
    </row>
    <row r="20" spans="2:12" ht="18" customHeight="1" x14ac:dyDescent="0.25">
      <c r="B20" s="367"/>
      <c r="C20" s="292">
        <v>3</v>
      </c>
      <c r="D20" s="291" t="s">
        <v>333</v>
      </c>
      <c r="E20" s="41"/>
      <c r="F20" s="363"/>
      <c r="G20" s="294">
        <v>3</v>
      </c>
      <c r="H20" s="295" t="s">
        <v>336</v>
      </c>
    </row>
    <row r="21" spans="2:12" ht="18" customHeight="1" x14ac:dyDescent="0.25">
      <c r="B21" s="359"/>
      <c r="C21" s="292">
        <v>4</v>
      </c>
      <c r="D21" s="293" t="s">
        <v>334</v>
      </c>
      <c r="E21" s="41"/>
      <c r="F21" s="363"/>
      <c r="G21" s="294">
        <v>4</v>
      </c>
      <c r="H21" s="297" t="s">
        <v>340</v>
      </c>
    </row>
    <row r="22" spans="2:12" ht="18" customHeight="1" x14ac:dyDescent="0.25">
      <c r="B22" s="43"/>
      <c r="C22" s="44"/>
      <c r="D22" s="197"/>
      <c r="E22" s="41"/>
      <c r="F22" s="45"/>
      <c r="G22" s="46"/>
      <c r="H22" s="47"/>
    </row>
    <row r="23" spans="2:12" ht="18" customHeight="1" x14ac:dyDescent="0.25">
      <c r="B23" s="358" t="s">
        <v>15</v>
      </c>
      <c r="C23" s="300" t="s">
        <v>48</v>
      </c>
      <c r="D23" s="301"/>
      <c r="E23" s="41"/>
      <c r="F23" s="360" t="s">
        <v>193</v>
      </c>
      <c r="G23" s="294" t="s">
        <v>48</v>
      </c>
      <c r="H23" s="297"/>
    </row>
    <row r="24" spans="2:12" ht="18" customHeight="1" x14ac:dyDescent="0.25">
      <c r="B24" s="359"/>
      <c r="C24" s="290" t="s">
        <v>49</v>
      </c>
      <c r="D24" s="301"/>
      <c r="E24" s="41"/>
      <c r="F24" s="361"/>
      <c r="G24" s="294" t="s">
        <v>49</v>
      </c>
      <c r="H24" s="297"/>
    </row>
    <row r="25" spans="2:12" ht="18" customHeight="1" x14ac:dyDescent="0.25">
      <c r="B25" s="358" t="s">
        <v>190</v>
      </c>
      <c r="C25" s="300" t="s">
        <v>48</v>
      </c>
      <c r="D25" s="301"/>
      <c r="E25" s="41"/>
      <c r="F25" s="360" t="s">
        <v>191</v>
      </c>
      <c r="G25" s="294" t="s">
        <v>48</v>
      </c>
      <c r="H25" s="297" t="s">
        <v>341</v>
      </c>
    </row>
    <row r="26" spans="2:12" ht="18" customHeight="1" x14ac:dyDescent="0.25">
      <c r="B26" s="359"/>
      <c r="C26" s="300" t="s">
        <v>49</v>
      </c>
      <c r="D26" s="301"/>
      <c r="E26" s="41"/>
      <c r="F26" s="361"/>
      <c r="G26" s="294" t="s">
        <v>49</v>
      </c>
      <c r="H26" s="297"/>
    </row>
    <row r="27" spans="2:12" ht="18" customHeight="1" x14ac:dyDescent="0.25">
      <c r="B27" s="358" t="s">
        <v>191</v>
      </c>
      <c r="C27" s="300" t="s">
        <v>48</v>
      </c>
      <c r="D27" s="301" t="s">
        <v>331</v>
      </c>
      <c r="E27" s="41"/>
      <c r="F27" s="360" t="s">
        <v>15</v>
      </c>
      <c r="G27" s="294" t="s">
        <v>48</v>
      </c>
      <c r="H27" s="297" t="s">
        <v>337</v>
      </c>
    </row>
    <row r="28" spans="2:12" ht="18" customHeight="1" x14ac:dyDescent="0.25">
      <c r="B28" s="359"/>
      <c r="C28" s="300" t="s">
        <v>49</v>
      </c>
      <c r="D28" s="301"/>
      <c r="E28" s="41"/>
      <c r="F28" s="361"/>
      <c r="G28" s="294" t="s">
        <v>49</v>
      </c>
      <c r="H28" s="295" t="s">
        <v>336</v>
      </c>
    </row>
    <row r="29" spans="2:12" ht="18" customHeight="1" x14ac:dyDescent="0.25">
      <c r="B29" s="358" t="s">
        <v>192</v>
      </c>
      <c r="C29" s="300" t="s">
        <v>48</v>
      </c>
      <c r="D29" s="301" t="s">
        <v>332</v>
      </c>
      <c r="F29" s="360"/>
      <c r="G29" s="294" t="s">
        <v>48</v>
      </c>
      <c r="H29" s="297" t="s">
        <v>335</v>
      </c>
    </row>
    <row r="30" spans="2:12" ht="18" customHeight="1" x14ac:dyDescent="0.25">
      <c r="B30" s="359"/>
      <c r="C30" s="300" t="s">
        <v>49</v>
      </c>
      <c r="D30" s="291"/>
      <c r="F30" s="361"/>
      <c r="G30" s="294" t="s">
        <v>49</v>
      </c>
      <c r="H30" s="297" t="s">
        <v>341</v>
      </c>
    </row>
    <row r="31" spans="2:12" ht="18" customHeight="1" x14ac:dyDescent="0.25">
      <c r="C31" s="38"/>
      <c r="G31" s="46"/>
      <c r="H31" s="48"/>
    </row>
    <row r="32" spans="2:12" ht="18" customHeight="1" thickBot="1" x14ac:dyDescent="0.3">
      <c r="B32" s="368" t="s">
        <v>153</v>
      </c>
      <c r="C32" s="368"/>
      <c r="D32" s="368"/>
      <c r="E32" s="368"/>
      <c r="F32" s="368"/>
      <c r="G32" s="368"/>
      <c r="H32" s="368"/>
    </row>
    <row r="33" spans="2:8" ht="18" customHeight="1" x14ac:dyDescent="0.25">
      <c r="B33" s="234" t="s">
        <v>154</v>
      </c>
      <c r="C33" s="235" t="s">
        <v>122</v>
      </c>
      <c r="D33" s="236" t="s">
        <v>155</v>
      </c>
      <c r="E33" s="38"/>
      <c r="F33" s="252" t="s">
        <v>154</v>
      </c>
      <c r="G33" s="253" t="s">
        <v>122</v>
      </c>
      <c r="H33" s="254" t="s">
        <v>155</v>
      </c>
    </row>
    <row r="34" spans="2:8" ht="18" customHeight="1" x14ac:dyDescent="0.25">
      <c r="B34" s="306"/>
      <c r="C34" s="303"/>
      <c r="D34" s="304"/>
      <c r="F34" s="320"/>
      <c r="G34" s="318"/>
      <c r="H34" s="319"/>
    </row>
    <row r="35" spans="2:8" ht="18" customHeight="1" x14ac:dyDescent="0.25">
      <c r="B35" s="306"/>
      <c r="C35" s="303"/>
      <c r="D35" s="304"/>
      <c r="F35" s="333"/>
      <c r="G35" s="318"/>
      <c r="H35" s="319"/>
    </row>
    <row r="36" spans="2:8" ht="18" customHeight="1" x14ac:dyDescent="0.25">
      <c r="B36" s="306"/>
      <c r="C36" s="303"/>
      <c r="D36" s="304"/>
      <c r="F36" s="333"/>
      <c r="G36" s="318"/>
      <c r="H36" s="319"/>
    </row>
    <row r="37" spans="2:8" ht="18" customHeight="1" x14ac:dyDescent="0.25">
      <c r="B37" s="306"/>
      <c r="C37" s="303"/>
      <c r="D37" s="304"/>
      <c r="F37" s="333"/>
      <c r="G37" s="318"/>
      <c r="H37" s="319"/>
    </row>
    <row r="38" spans="2:8" ht="18" customHeight="1" x14ac:dyDescent="0.25">
      <c r="B38" s="306"/>
      <c r="C38" s="303"/>
      <c r="D38" s="304"/>
      <c r="F38" s="320"/>
      <c r="G38" s="318"/>
      <c r="H38" s="319"/>
    </row>
    <row r="39" spans="2:8" ht="18" customHeight="1" x14ac:dyDescent="0.25">
      <c r="B39" s="306"/>
      <c r="C39" s="303"/>
      <c r="D39" s="304"/>
      <c r="F39" s="320"/>
      <c r="G39" s="318"/>
      <c r="H39" s="319"/>
    </row>
    <row r="40" spans="2:8" ht="18" customHeight="1" x14ac:dyDescent="0.25">
      <c r="B40" s="306"/>
      <c r="C40" s="303"/>
      <c r="D40" s="304"/>
      <c r="F40" s="320"/>
      <c r="G40" s="318"/>
      <c r="H40" s="319"/>
    </row>
    <row r="41" spans="2:8" ht="18" customHeight="1" x14ac:dyDescent="0.25">
      <c r="B41" s="306"/>
      <c r="C41" s="303"/>
      <c r="D41" s="329"/>
      <c r="F41" s="320"/>
      <c r="G41" s="318"/>
      <c r="H41" s="319"/>
    </row>
    <row r="42" spans="2:8" ht="18" customHeight="1" x14ac:dyDescent="0.25">
      <c r="B42" s="306"/>
      <c r="C42" s="303"/>
      <c r="D42" s="329"/>
      <c r="F42" s="320"/>
      <c r="G42" s="318"/>
      <c r="H42" s="321"/>
    </row>
    <row r="43" spans="2:8" ht="18" customHeight="1" thickBot="1" x14ac:dyDescent="0.3">
      <c r="B43" s="330"/>
      <c r="C43" s="315"/>
      <c r="D43" s="316"/>
      <c r="F43" s="325"/>
      <c r="G43" s="326"/>
      <c r="H43" s="327"/>
    </row>
    <row r="44" spans="2:8" ht="18" customHeight="1" x14ac:dyDescent="0.25">
      <c r="B44" s="339"/>
      <c r="C44" s="340"/>
      <c r="D44" s="339"/>
      <c r="E44" s="299"/>
      <c r="F44" s="341"/>
      <c r="G44" s="342"/>
      <c r="H44" s="343"/>
    </row>
    <row r="45" spans="2:8" ht="22.5" customHeight="1" x14ac:dyDescent="0.25">
      <c r="B45" s="369"/>
      <c r="C45" s="370"/>
      <c r="D45" s="371"/>
      <c r="E45" s="299"/>
      <c r="F45" s="339"/>
      <c r="G45" s="339"/>
      <c r="H45" s="339"/>
    </row>
    <row r="46" spans="2:8" x14ac:dyDescent="0.25">
      <c r="B46" s="339"/>
      <c r="C46" s="339"/>
      <c r="D46" s="339"/>
      <c r="E46" s="299"/>
      <c r="F46" s="339"/>
      <c r="G46" s="339"/>
      <c r="H46" s="339"/>
    </row>
    <row r="47" spans="2:8" x14ac:dyDescent="0.25">
      <c r="B47" s="339"/>
      <c r="C47" s="339"/>
      <c r="D47" s="339"/>
      <c r="E47" s="299"/>
      <c r="F47" s="339"/>
      <c r="G47" s="339"/>
      <c r="H47" s="339"/>
    </row>
    <row r="49" spans="2:4" x14ac:dyDescent="0.25">
      <c r="B49" s="285"/>
      <c r="C49" s="285"/>
      <c r="D49" s="285"/>
    </row>
  </sheetData>
  <sheetProtection algorithmName="SHA-512" hashValue="G0ZgZ90rGmRIRCmZh51m0dyB/dziZShHWQO98HQ3ePWZc0RvlQcPR+fUDhtT28F4s1JLGIgzZEyZur1VccPelA==" saltValue="D8s2525sDuSgNMx+l5CjKQ==" spinCount="100000" sheet="1" objects="1" scenarios="1"/>
  <mergeCells count="28">
    <mergeCell ref="B18:B21"/>
    <mergeCell ref="F18:F21"/>
    <mergeCell ref="B23:B24"/>
    <mergeCell ref="F23:F24"/>
    <mergeCell ref="B29:B30"/>
    <mergeCell ref="B27:B28"/>
    <mergeCell ref="F27:F28"/>
    <mergeCell ref="C4:D4"/>
    <mergeCell ref="G4:H4"/>
    <mergeCell ref="C6:D6"/>
    <mergeCell ref="G6:H6"/>
    <mergeCell ref="B16:B17"/>
    <mergeCell ref="B45:D45"/>
    <mergeCell ref="B1:H1"/>
    <mergeCell ref="B2:H2"/>
    <mergeCell ref="B8:D8"/>
    <mergeCell ref="F8:H8"/>
    <mergeCell ref="B10:B11"/>
    <mergeCell ref="F25:F26"/>
    <mergeCell ref="F10:F11"/>
    <mergeCell ref="B12:B13"/>
    <mergeCell ref="F12:F13"/>
    <mergeCell ref="B14:B15"/>
    <mergeCell ref="F14:F15"/>
    <mergeCell ref="B32:H32"/>
    <mergeCell ref="F29:F30"/>
    <mergeCell ref="F16:F17"/>
    <mergeCell ref="B25:B26"/>
  </mergeCells>
  <dataValidations count="2">
    <dataValidation type="list" allowBlank="1" showInputMessage="1" showErrorMessage="1" sqref="B34:B43" xr:uid="{00000000-0002-0000-1000-000000000000}">
      <formula1>$L$10:$L$17</formula1>
    </dataValidation>
    <dataValidation type="list" allowBlank="1" showInputMessage="1" showErrorMessage="1" sqref="F34:F43" xr:uid="{00000000-0002-0000-1000-000001000000}">
      <formula1>$M$10:$M$17</formula1>
    </dataValidation>
  </dataValidations>
  <printOptions horizontalCentered="1"/>
  <pageMargins left="0" right="0" top="0" bottom="0" header="0" footer="0"/>
  <pageSetup paperSize="9" scale="98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8">
    <pageSetUpPr fitToPage="1"/>
  </sheetPr>
  <dimension ref="B1:M51"/>
  <sheetViews>
    <sheetView workbookViewId="0">
      <pane ySplit="1" topLeftCell="A20" activePane="bottomLeft" state="frozen"/>
      <selection activeCell="E186" sqref="E186"/>
      <selection pane="bottomLeft" activeCell="C34" sqref="C34"/>
    </sheetView>
  </sheetViews>
  <sheetFormatPr defaultColWidth="8.85546875" defaultRowHeight="15" x14ac:dyDescent="0.25"/>
  <cols>
    <col min="1" max="1" width="0.85546875" style="50" customWidth="1"/>
    <col min="2" max="2" width="13.42578125" style="50" customWidth="1"/>
    <col min="3" max="3" width="4.42578125" style="50" customWidth="1"/>
    <col min="4" max="4" width="31.7109375" style="50" customWidth="1"/>
    <col min="5" max="5" width="4.28515625" style="50" customWidth="1"/>
    <col min="6" max="6" width="13.42578125" style="50" customWidth="1"/>
    <col min="7" max="7" width="4.42578125" style="50" customWidth="1"/>
    <col min="8" max="8" width="31.7109375" style="50" customWidth="1"/>
    <col min="9" max="11" width="8.85546875" style="50"/>
    <col min="12" max="12" width="10.28515625" style="50" hidden="1" customWidth="1"/>
    <col min="13" max="13" width="10.140625" style="50" hidden="1" customWidth="1"/>
    <col min="14" max="16384" width="8.85546875" style="50"/>
  </cols>
  <sheetData>
    <row r="1" spans="2:13" ht="23.25" x14ac:dyDescent="0.25">
      <c r="B1" s="347" t="s">
        <v>236</v>
      </c>
      <c r="C1" s="347"/>
      <c r="D1" s="347"/>
      <c r="E1" s="347"/>
      <c r="F1" s="347"/>
      <c r="G1" s="347"/>
      <c r="H1" s="347"/>
    </row>
    <row r="2" spans="2:13" ht="18.75" x14ac:dyDescent="0.3">
      <c r="B2" s="348" t="s">
        <v>184</v>
      </c>
      <c r="C2" s="349"/>
      <c r="D2" s="349"/>
      <c r="E2" s="349"/>
      <c r="F2" s="349"/>
      <c r="G2" s="349"/>
      <c r="H2" s="349"/>
    </row>
    <row r="3" spans="2:13" x14ac:dyDescent="0.25">
      <c r="C3" s="38"/>
    </row>
    <row r="4" spans="2:13" ht="22.5" customHeight="1" x14ac:dyDescent="0.25">
      <c r="B4" s="183" t="s">
        <v>178</v>
      </c>
      <c r="C4" s="354" t="s">
        <v>179</v>
      </c>
      <c r="D4" s="355"/>
      <c r="F4" s="183" t="s">
        <v>17</v>
      </c>
      <c r="G4" s="350" t="s">
        <v>213</v>
      </c>
      <c r="H4" s="351"/>
    </row>
    <row r="5" spans="2:13" ht="7.5" customHeight="1" x14ac:dyDescent="0.25">
      <c r="B5" s="39"/>
      <c r="C5" s="40"/>
      <c r="D5" s="39"/>
      <c r="F5" s="39"/>
      <c r="G5" s="39"/>
      <c r="H5" s="39"/>
    </row>
    <row r="6" spans="2:13" ht="22.5" customHeight="1" x14ac:dyDescent="0.25">
      <c r="B6" s="183" t="s">
        <v>180</v>
      </c>
      <c r="C6" s="356" t="s">
        <v>185</v>
      </c>
      <c r="D6" s="355"/>
      <c r="F6" s="183" t="s">
        <v>181</v>
      </c>
      <c r="G6" s="352">
        <v>43212</v>
      </c>
      <c r="H6" s="353"/>
    </row>
    <row r="7" spans="2:13" ht="7.5" customHeight="1" x14ac:dyDescent="0.25">
      <c r="C7" s="38"/>
    </row>
    <row r="8" spans="2:13" ht="18" customHeight="1" x14ac:dyDescent="0.25">
      <c r="B8" s="357" t="s">
        <v>195</v>
      </c>
      <c r="C8" s="357"/>
      <c r="D8" s="357"/>
      <c r="F8" s="357" t="s">
        <v>194</v>
      </c>
      <c r="G8" s="357"/>
      <c r="H8" s="357"/>
    </row>
    <row r="9" spans="2:13" ht="7.5" customHeight="1" x14ac:dyDescent="0.25">
      <c r="B9" s="41"/>
      <c r="C9" s="42"/>
      <c r="D9" s="41"/>
      <c r="E9" s="41"/>
      <c r="F9" s="41"/>
      <c r="G9" s="41"/>
      <c r="H9" s="41"/>
    </row>
    <row r="10" spans="2:13" ht="18" customHeight="1" x14ac:dyDescent="0.25">
      <c r="B10" s="358" t="s">
        <v>5</v>
      </c>
      <c r="C10" s="290" t="s">
        <v>48</v>
      </c>
      <c r="D10" s="291" t="s">
        <v>326</v>
      </c>
      <c r="E10" s="41"/>
      <c r="F10" s="360" t="s">
        <v>5</v>
      </c>
      <c r="G10" s="294" t="s">
        <v>48</v>
      </c>
      <c r="H10" s="295"/>
      <c r="L10" s="50" t="str">
        <f>B10</f>
        <v>100m</v>
      </c>
      <c r="M10" s="50" t="str">
        <f>F10</f>
        <v>100m</v>
      </c>
    </row>
    <row r="11" spans="2:13" ht="18" customHeight="1" x14ac:dyDescent="0.25">
      <c r="B11" s="359"/>
      <c r="C11" s="290" t="s">
        <v>49</v>
      </c>
      <c r="D11" s="291" t="s">
        <v>327</v>
      </c>
      <c r="E11" s="41"/>
      <c r="F11" s="361"/>
      <c r="G11" s="294" t="s">
        <v>49</v>
      </c>
      <c r="H11" s="295"/>
      <c r="L11" s="50" t="str">
        <f>B12</f>
        <v>400m</v>
      </c>
      <c r="M11" s="50" t="str">
        <f>F12</f>
        <v>400m</v>
      </c>
    </row>
    <row r="12" spans="2:13" ht="18" customHeight="1" x14ac:dyDescent="0.25">
      <c r="B12" s="358" t="s">
        <v>188</v>
      </c>
      <c r="C12" s="290" t="s">
        <v>48</v>
      </c>
      <c r="D12" s="291" t="s">
        <v>326</v>
      </c>
      <c r="E12" s="41"/>
      <c r="F12" s="360" t="s">
        <v>188</v>
      </c>
      <c r="G12" s="294" t="s">
        <v>48</v>
      </c>
      <c r="H12" s="295" t="s">
        <v>328</v>
      </c>
      <c r="L12" s="50" t="str">
        <f>B14</f>
        <v>800m</v>
      </c>
      <c r="M12" s="50" t="str">
        <f>F14</f>
        <v>800m</v>
      </c>
    </row>
    <row r="13" spans="2:13" ht="18" customHeight="1" x14ac:dyDescent="0.25">
      <c r="B13" s="359"/>
      <c r="C13" s="290" t="s">
        <v>49</v>
      </c>
      <c r="D13" s="291" t="s">
        <v>327</v>
      </c>
      <c r="E13" s="41"/>
      <c r="F13" s="362"/>
      <c r="G13" s="296" t="s">
        <v>49</v>
      </c>
      <c r="H13" s="295" t="s">
        <v>329</v>
      </c>
      <c r="L13" s="50" t="str">
        <f>B16</f>
        <v>400mH</v>
      </c>
      <c r="M13" s="50" t="str">
        <f>F16</f>
        <v>400mH</v>
      </c>
    </row>
    <row r="14" spans="2:13" ht="18" customHeight="1" x14ac:dyDescent="0.25">
      <c r="B14" s="358" t="s">
        <v>6</v>
      </c>
      <c r="C14" s="290" t="s">
        <v>48</v>
      </c>
      <c r="D14" s="291"/>
      <c r="E14" s="41"/>
      <c r="F14" s="363" t="s">
        <v>6</v>
      </c>
      <c r="G14" s="294" t="s">
        <v>48</v>
      </c>
      <c r="H14" s="295" t="s">
        <v>328</v>
      </c>
      <c r="L14" s="232" t="s">
        <v>202</v>
      </c>
      <c r="M14" s="232" t="s">
        <v>207</v>
      </c>
    </row>
    <row r="15" spans="2:13" ht="18" customHeight="1" x14ac:dyDescent="0.25">
      <c r="B15" s="359"/>
      <c r="C15" s="290" t="s">
        <v>49</v>
      </c>
      <c r="D15" s="291"/>
      <c r="E15" s="41"/>
      <c r="F15" s="363"/>
      <c r="G15" s="294" t="s">
        <v>49</v>
      </c>
      <c r="H15" s="295"/>
      <c r="L15" s="232" t="s">
        <v>205</v>
      </c>
      <c r="M15" s="232" t="s">
        <v>161</v>
      </c>
    </row>
    <row r="16" spans="2:13" ht="18" customHeight="1" x14ac:dyDescent="0.25">
      <c r="B16" s="358" t="s">
        <v>186</v>
      </c>
      <c r="C16" s="290" t="s">
        <v>48</v>
      </c>
      <c r="D16" s="291"/>
      <c r="E16" s="41"/>
      <c r="F16" s="363" t="s">
        <v>186</v>
      </c>
      <c r="G16" s="294" t="s">
        <v>48</v>
      </c>
      <c r="H16" s="295" t="s">
        <v>329</v>
      </c>
      <c r="L16" s="232" t="s">
        <v>161</v>
      </c>
      <c r="M16" s="232" t="s">
        <v>202</v>
      </c>
    </row>
    <row r="17" spans="2:13" ht="18" customHeight="1" x14ac:dyDescent="0.25">
      <c r="B17" s="359"/>
      <c r="C17" s="290" t="s">
        <v>49</v>
      </c>
      <c r="D17" s="291"/>
      <c r="E17" s="41"/>
      <c r="F17" s="360"/>
      <c r="G17" s="296" t="s">
        <v>49</v>
      </c>
      <c r="H17" s="295"/>
      <c r="L17" s="232" t="s">
        <v>160</v>
      </c>
      <c r="M17" s="232" t="s">
        <v>205</v>
      </c>
    </row>
    <row r="18" spans="2:13" ht="18" customHeight="1" x14ac:dyDescent="0.25">
      <c r="B18" s="358" t="s">
        <v>50</v>
      </c>
      <c r="C18" s="292">
        <v>1</v>
      </c>
      <c r="D18" s="293"/>
      <c r="E18" s="41"/>
      <c r="F18" s="363" t="s">
        <v>50</v>
      </c>
      <c r="G18" s="294">
        <v>1</v>
      </c>
      <c r="H18" s="295"/>
    </row>
    <row r="19" spans="2:13" ht="18" customHeight="1" x14ac:dyDescent="0.25">
      <c r="B19" s="367"/>
      <c r="C19" s="292">
        <v>2</v>
      </c>
      <c r="D19" s="293"/>
      <c r="E19" s="41"/>
      <c r="F19" s="363"/>
      <c r="G19" s="294">
        <v>2</v>
      </c>
      <c r="H19" s="295"/>
    </row>
    <row r="20" spans="2:13" ht="18" customHeight="1" x14ac:dyDescent="0.25">
      <c r="B20" s="367"/>
      <c r="C20" s="292">
        <v>3</v>
      </c>
      <c r="D20" s="291"/>
      <c r="E20" s="41"/>
      <c r="F20" s="363"/>
      <c r="G20" s="294">
        <v>3</v>
      </c>
      <c r="H20" s="295"/>
    </row>
    <row r="21" spans="2:13" ht="18" customHeight="1" x14ac:dyDescent="0.25">
      <c r="B21" s="359"/>
      <c r="C21" s="292">
        <v>4</v>
      </c>
      <c r="D21" s="293"/>
      <c r="E21" s="41"/>
      <c r="F21" s="363"/>
      <c r="G21" s="294">
        <v>4</v>
      </c>
      <c r="H21" s="297"/>
    </row>
    <row r="22" spans="2:13" ht="18" customHeight="1" x14ac:dyDescent="0.25">
      <c r="B22" s="43"/>
      <c r="C22" s="44"/>
      <c r="D22" s="41" t="s">
        <v>183</v>
      </c>
      <c r="E22" s="41"/>
      <c r="F22" s="45"/>
      <c r="G22" s="46"/>
      <c r="H22" s="47"/>
    </row>
    <row r="23" spans="2:13" ht="18" customHeight="1" x14ac:dyDescent="0.25">
      <c r="B23" s="358" t="s">
        <v>15</v>
      </c>
      <c r="C23" s="300" t="s">
        <v>48</v>
      </c>
      <c r="D23" s="301"/>
      <c r="E23" s="41"/>
      <c r="F23" s="360" t="s">
        <v>193</v>
      </c>
      <c r="G23" s="294" t="s">
        <v>48</v>
      </c>
      <c r="H23" s="297"/>
    </row>
    <row r="24" spans="2:13" ht="18" customHeight="1" x14ac:dyDescent="0.25">
      <c r="B24" s="359"/>
      <c r="C24" s="300" t="s">
        <v>49</v>
      </c>
      <c r="D24" s="301"/>
      <c r="E24" s="41"/>
      <c r="F24" s="361"/>
      <c r="G24" s="294" t="s">
        <v>49</v>
      </c>
      <c r="H24" s="297"/>
    </row>
    <row r="25" spans="2:13" ht="18" customHeight="1" x14ac:dyDescent="0.25">
      <c r="B25" s="358" t="s">
        <v>190</v>
      </c>
      <c r="C25" s="300" t="s">
        <v>48</v>
      </c>
      <c r="D25" s="301"/>
      <c r="E25" s="41"/>
      <c r="F25" s="360" t="s">
        <v>7</v>
      </c>
      <c r="G25" s="294" t="s">
        <v>48</v>
      </c>
      <c r="H25" s="295" t="s">
        <v>329</v>
      </c>
    </row>
    <row r="26" spans="2:13" ht="18" customHeight="1" x14ac:dyDescent="0.25">
      <c r="B26" s="359"/>
      <c r="C26" s="300" t="s">
        <v>49</v>
      </c>
      <c r="D26" s="301"/>
      <c r="E26" s="41"/>
      <c r="F26" s="361"/>
      <c r="G26" s="294" t="s">
        <v>49</v>
      </c>
      <c r="H26" s="297" t="s">
        <v>330</v>
      </c>
    </row>
    <row r="27" spans="2:13" ht="18" customHeight="1" x14ac:dyDescent="0.25">
      <c r="B27" s="358" t="s">
        <v>7</v>
      </c>
      <c r="C27" s="300" t="s">
        <v>48</v>
      </c>
      <c r="D27" s="291" t="s">
        <v>326</v>
      </c>
      <c r="E27" s="41"/>
      <c r="F27" s="360" t="s">
        <v>15</v>
      </c>
      <c r="G27" s="294" t="s">
        <v>48</v>
      </c>
      <c r="H27" s="297" t="s">
        <v>330</v>
      </c>
    </row>
    <row r="28" spans="2:13" ht="18" customHeight="1" x14ac:dyDescent="0.25">
      <c r="B28" s="359"/>
      <c r="C28" s="300" t="s">
        <v>49</v>
      </c>
      <c r="D28" s="291" t="s">
        <v>327</v>
      </c>
      <c r="E28" s="41"/>
      <c r="F28" s="361"/>
      <c r="G28" s="294" t="s">
        <v>49</v>
      </c>
      <c r="H28" s="297"/>
    </row>
    <row r="29" spans="2:13" ht="18" customHeight="1" x14ac:dyDescent="0.25">
      <c r="B29" s="358" t="s">
        <v>192</v>
      </c>
      <c r="C29" s="300" t="s">
        <v>48</v>
      </c>
      <c r="D29" s="301"/>
      <c r="F29" s="360" t="s">
        <v>190</v>
      </c>
      <c r="G29" s="294" t="s">
        <v>48</v>
      </c>
      <c r="H29" s="297" t="s">
        <v>330</v>
      </c>
    </row>
    <row r="30" spans="2:13" ht="18" customHeight="1" x14ac:dyDescent="0.25">
      <c r="B30" s="359"/>
      <c r="C30" s="300" t="s">
        <v>49</v>
      </c>
      <c r="D30" s="301"/>
      <c r="F30" s="361"/>
      <c r="G30" s="294" t="s">
        <v>49</v>
      </c>
      <c r="H30" s="297"/>
    </row>
    <row r="31" spans="2:13" ht="18" customHeight="1" x14ac:dyDescent="0.25">
      <c r="C31" s="38"/>
      <c r="G31" s="46"/>
      <c r="H31" s="48"/>
    </row>
    <row r="32" spans="2:13" ht="18" customHeight="1" thickBot="1" x14ac:dyDescent="0.3">
      <c r="B32" s="368" t="s">
        <v>153</v>
      </c>
      <c r="C32" s="368"/>
      <c r="D32" s="368"/>
      <c r="E32" s="368"/>
      <c r="F32" s="368"/>
      <c r="G32" s="368"/>
      <c r="H32" s="368"/>
    </row>
    <row r="33" spans="2:8" ht="18" customHeight="1" x14ac:dyDescent="0.25">
      <c r="B33" s="234" t="s">
        <v>154</v>
      </c>
      <c r="C33" s="235" t="s">
        <v>122</v>
      </c>
      <c r="D33" s="236" t="s">
        <v>155</v>
      </c>
      <c r="E33" s="38"/>
      <c r="F33" s="252" t="s">
        <v>154</v>
      </c>
      <c r="G33" s="253" t="s">
        <v>122</v>
      </c>
      <c r="H33" s="254" t="s">
        <v>155</v>
      </c>
    </row>
    <row r="34" spans="2:8" ht="18" customHeight="1" x14ac:dyDescent="0.25">
      <c r="B34" s="346" t="s">
        <v>516</v>
      </c>
      <c r="C34" s="344" t="s">
        <v>514</v>
      </c>
      <c r="D34" s="345" t="s">
        <v>515</v>
      </c>
      <c r="F34" s="317"/>
      <c r="G34" s="318"/>
      <c r="H34" s="332"/>
    </row>
    <row r="35" spans="2:8" ht="18" customHeight="1" x14ac:dyDescent="0.25">
      <c r="B35" s="306"/>
      <c r="C35" s="303"/>
      <c r="D35" s="304"/>
      <c r="F35" s="333"/>
      <c r="G35" s="318"/>
      <c r="H35" s="319"/>
    </row>
    <row r="36" spans="2:8" ht="18" customHeight="1" x14ac:dyDescent="0.25">
      <c r="B36" s="306"/>
      <c r="C36" s="303"/>
      <c r="D36" s="304"/>
      <c r="F36" s="333"/>
      <c r="G36" s="318"/>
      <c r="H36" s="319"/>
    </row>
    <row r="37" spans="2:8" ht="18" customHeight="1" x14ac:dyDescent="0.25">
      <c r="B37" s="306"/>
      <c r="C37" s="303"/>
      <c r="D37" s="304"/>
      <c r="F37" s="317"/>
      <c r="G37" s="318"/>
      <c r="H37" s="334"/>
    </row>
    <row r="38" spans="2:8" ht="18" customHeight="1" x14ac:dyDescent="0.25">
      <c r="B38" s="305"/>
      <c r="C38" s="303"/>
      <c r="D38" s="304"/>
      <c r="F38" s="320"/>
      <c r="G38" s="318"/>
      <c r="H38" s="335"/>
    </row>
    <row r="39" spans="2:8" ht="18" customHeight="1" x14ac:dyDescent="0.25">
      <c r="B39" s="305"/>
      <c r="C39" s="303"/>
      <c r="D39" s="307"/>
      <c r="F39" s="320"/>
      <c r="G39" s="318"/>
      <c r="H39" s="321"/>
    </row>
    <row r="40" spans="2:8" ht="18" customHeight="1" x14ac:dyDescent="0.25">
      <c r="B40" s="305"/>
      <c r="C40" s="303"/>
      <c r="D40" s="307"/>
      <c r="F40" s="320"/>
      <c r="G40" s="318"/>
      <c r="H40" s="321"/>
    </row>
    <row r="41" spans="2:8" ht="18" customHeight="1" x14ac:dyDescent="0.25">
      <c r="B41" s="308"/>
      <c r="C41" s="303"/>
      <c r="D41" s="309"/>
      <c r="F41" s="320"/>
      <c r="G41" s="318"/>
      <c r="H41" s="321"/>
    </row>
    <row r="42" spans="2:8" ht="18" customHeight="1" x14ac:dyDescent="0.25">
      <c r="B42" s="308"/>
      <c r="C42" s="303"/>
      <c r="D42" s="310"/>
      <c r="F42" s="320"/>
      <c r="G42" s="318"/>
      <c r="H42" s="321"/>
    </row>
    <row r="43" spans="2:8" ht="18" customHeight="1" x14ac:dyDescent="0.25">
      <c r="B43" s="311"/>
      <c r="C43" s="312"/>
      <c r="D43" s="313"/>
      <c r="F43" s="322"/>
      <c r="G43" s="323"/>
      <c r="H43" s="324"/>
    </row>
    <row r="44" spans="2:8" ht="18" customHeight="1" x14ac:dyDescent="0.25">
      <c r="B44" s="311"/>
      <c r="C44" s="312"/>
      <c r="D44" s="313"/>
      <c r="F44" s="322"/>
      <c r="G44" s="323"/>
      <c r="H44" s="324"/>
    </row>
    <row r="45" spans="2:8" ht="18" customHeight="1" x14ac:dyDescent="0.25">
      <c r="B45" s="311"/>
      <c r="C45" s="312"/>
      <c r="D45" s="313"/>
      <c r="F45" s="322"/>
      <c r="G45" s="323"/>
      <c r="H45" s="324"/>
    </row>
    <row r="46" spans="2:8" ht="18" customHeight="1" x14ac:dyDescent="0.25">
      <c r="B46" s="311"/>
      <c r="C46" s="312"/>
      <c r="D46" s="313"/>
      <c r="F46" s="322"/>
      <c r="G46" s="323"/>
      <c r="H46" s="324"/>
    </row>
    <row r="47" spans="2:8" ht="18" customHeight="1" thickBot="1" x14ac:dyDescent="0.3">
      <c r="B47" s="314"/>
      <c r="C47" s="315"/>
      <c r="D47" s="316"/>
      <c r="F47" s="325"/>
      <c r="G47" s="326"/>
      <c r="H47" s="327"/>
    </row>
    <row r="48" spans="2:8" ht="18" customHeight="1" x14ac:dyDescent="0.25">
      <c r="C48" s="38"/>
      <c r="F48" s="45"/>
      <c r="G48" s="46"/>
      <c r="H48" s="48"/>
    </row>
    <row r="49" spans="2:4" ht="22.5" customHeight="1" x14ac:dyDescent="0.25">
      <c r="B49" s="364" t="s">
        <v>51</v>
      </c>
      <c r="C49" s="365"/>
      <c r="D49" s="366"/>
    </row>
    <row r="50" spans="2:4" ht="18" customHeight="1" x14ac:dyDescent="0.25">
      <c r="B50" s="49"/>
      <c r="C50" s="38"/>
    </row>
    <row r="51" spans="2:4" x14ac:dyDescent="0.25">
      <c r="C51" s="38"/>
    </row>
  </sheetData>
  <sheetProtection algorithmName="SHA-512" hashValue="6GfuITySl+F7j+BRUvYYACQdwroG+E4zGRHY3+05zwofAP1hqGFEc6HkoU5sTE41DWC8/tIXsYAM7zsVzUGHHA==" saltValue="XlBLibDzPOwJaXmgKaWB5g==" spinCount="100000" sheet="1" objects="1" scenarios="1"/>
  <mergeCells count="28">
    <mergeCell ref="B1:H1"/>
    <mergeCell ref="B2:H2"/>
    <mergeCell ref="C4:D4"/>
    <mergeCell ref="G4:H4"/>
    <mergeCell ref="C6:D6"/>
    <mergeCell ref="G6:H6"/>
    <mergeCell ref="B8:D8"/>
    <mergeCell ref="F8:H8"/>
    <mergeCell ref="B10:B11"/>
    <mergeCell ref="F10:F11"/>
    <mergeCell ref="B12:B13"/>
    <mergeCell ref="F12:F13"/>
    <mergeCell ref="B14:B15"/>
    <mergeCell ref="F14:F15"/>
    <mergeCell ref="B16:B17"/>
    <mergeCell ref="F16:F17"/>
    <mergeCell ref="B18:B21"/>
    <mergeCell ref="F18:F21"/>
    <mergeCell ref="B29:B30"/>
    <mergeCell ref="F29:F30"/>
    <mergeCell ref="B32:H32"/>
    <mergeCell ref="B49:D49"/>
    <mergeCell ref="B23:B24"/>
    <mergeCell ref="F23:F24"/>
    <mergeCell ref="B25:B26"/>
    <mergeCell ref="F25:F26"/>
    <mergeCell ref="B27:B28"/>
    <mergeCell ref="F27:F28"/>
  </mergeCells>
  <dataValidations count="2">
    <dataValidation type="list" allowBlank="1" showInputMessage="1" showErrorMessage="1" sqref="B34:B47" xr:uid="{00000000-0002-0000-1100-000000000000}">
      <formula1>$L$10:$L$17</formula1>
    </dataValidation>
    <dataValidation type="list" allowBlank="1" showInputMessage="1" showErrorMessage="1" sqref="F34:F47" xr:uid="{00000000-0002-0000-1100-000001000000}">
      <formula1>$M$10:$M$17</formula1>
    </dataValidation>
  </dataValidations>
  <printOptions horizontalCentered="1"/>
  <pageMargins left="0" right="0" top="0" bottom="0" header="0" footer="0"/>
  <pageSetup paperSize="9" scale="95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9"/>
  <dimension ref="A1:I86"/>
  <sheetViews>
    <sheetView showZeros="0" workbookViewId="0">
      <selection activeCell="E186" sqref="E186"/>
    </sheetView>
  </sheetViews>
  <sheetFormatPr defaultRowHeight="12.75" x14ac:dyDescent="0.2"/>
  <cols>
    <col min="2" max="2" width="9.140625" style="7"/>
    <col min="3" max="3" width="23" customWidth="1"/>
    <col min="4" max="4" width="9.5703125" bestFit="1" customWidth="1"/>
    <col min="5" max="5" width="6.85546875" customWidth="1"/>
    <col min="7" max="7" width="9.140625" style="7"/>
    <col min="8" max="8" width="24.42578125" customWidth="1"/>
  </cols>
  <sheetData>
    <row r="1" spans="1:9" ht="15.75" thickBot="1" x14ac:dyDescent="0.3">
      <c r="A1" s="368" t="s">
        <v>153</v>
      </c>
      <c r="B1" s="368"/>
      <c r="C1" s="368"/>
      <c r="D1" s="368"/>
      <c r="E1" s="368"/>
      <c r="F1" s="368"/>
      <c r="G1" s="368"/>
      <c r="H1" s="368"/>
      <c r="I1" s="368"/>
    </row>
    <row r="2" spans="1:9" ht="15" x14ac:dyDescent="0.25">
      <c r="A2" s="234" t="s">
        <v>154</v>
      </c>
      <c r="B2" s="235" t="s">
        <v>122</v>
      </c>
      <c r="C2" s="235" t="s">
        <v>155</v>
      </c>
      <c r="D2" s="236" t="s">
        <v>17</v>
      </c>
      <c r="E2" s="38"/>
      <c r="F2" s="252" t="s">
        <v>154</v>
      </c>
      <c r="G2" s="253" t="s">
        <v>122</v>
      </c>
      <c r="H2" s="253" t="s">
        <v>155</v>
      </c>
      <c r="I2" s="254" t="s">
        <v>17</v>
      </c>
    </row>
    <row r="3" spans="1:9" ht="15" x14ac:dyDescent="0.25">
      <c r="A3" s="237">
        <f>'AAAC-U17'!$B$34</f>
        <v>0</v>
      </c>
      <c r="B3" s="238">
        <f>'AAAC-U17'!$C$34</f>
        <v>0</v>
      </c>
      <c r="C3" s="239">
        <f>'AAAC-U17'!$D$34</f>
        <v>0</v>
      </c>
      <c r="D3" s="240" t="str">
        <f>IF(A3&lt;&gt;0,"AAAC","")</f>
        <v/>
      </c>
      <c r="E3" s="374" t="s">
        <v>200</v>
      </c>
      <c r="F3" s="255">
        <f>'AAAC-U17'!$F$34</f>
        <v>0</v>
      </c>
      <c r="G3" s="256">
        <f>'AAAC-U17'!$G34</f>
        <v>0</v>
      </c>
      <c r="H3" s="257">
        <f>'AAAC-U17'!$H$34</f>
        <v>0</v>
      </c>
      <c r="I3" s="258" t="str">
        <f>IF(F3&lt;&gt;0,"AAAC","")</f>
        <v/>
      </c>
    </row>
    <row r="4" spans="1:9" ht="15" x14ac:dyDescent="0.25">
      <c r="A4" s="237">
        <f>'AAAC-U17'!$B$35</f>
        <v>0</v>
      </c>
      <c r="B4" s="238">
        <f>'AAAC-U17'!$C$35</f>
        <v>0</v>
      </c>
      <c r="C4" s="239">
        <f>'AAAC-U17'!$D$35</f>
        <v>0</v>
      </c>
      <c r="D4" s="240" t="str">
        <f t="shared" ref="D4:D11" si="0">IF(A4&lt;&gt;0,"AAAC","")</f>
        <v/>
      </c>
      <c r="E4" s="374"/>
      <c r="F4" s="255">
        <f>'AAAC-U17'!$F$35</f>
        <v>0</v>
      </c>
      <c r="G4" s="256">
        <f>'AAAC-U17'!$G35</f>
        <v>0</v>
      </c>
      <c r="H4" s="257">
        <f>'AAAC-U17'!$H$35</f>
        <v>0</v>
      </c>
      <c r="I4" s="258" t="str">
        <f>IF(F4&lt;&gt;0,"AAAC","")</f>
        <v/>
      </c>
    </row>
    <row r="5" spans="1:9" ht="15" x14ac:dyDescent="0.25">
      <c r="A5" s="237">
        <f>'AAAC-U17'!$B$36</f>
        <v>0</v>
      </c>
      <c r="B5" s="238">
        <f>'AAAC-U17'!$C$36</f>
        <v>0</v>
      </c>
      <c r="C5" s="239">
        <f>'AAAC-U17'!$D$36</f>
        <v>0</v>
      </c>
      <c r="D5" s="240" t="str">
        <f t="shared" si="0"/>
        <v/>
      </c>
      <c r="E5" s="374"/>
      <c r="F5" s="255">
        <f>'AAAC-U17'!$F$36</f>
        <v>0</v>
      </c>
      <c r="G5" s="256">
        <f>'AAAC-U17'!$G36</f>
        <v>0</v>
      </c>
      <c r="H5" s="257">
        <f>'AAAC-U17'!$H$36</f>
        <v>0</v>
      </c>
      <c r="I5" s="258" t="str">
        <f>IF(F5&lt;&gt;0,"AAAC","")</f>
        <v/>
      </c>
    </row>
    <row r="6" spans="1:9" ht="15" x14ac:dyDescent="0.25">
      <c r="A6" s="237">
        <f>'AAAC-U17'!$B$37</f>
        <v>0</v>
      </c>
      <c r="B6" s="238">
        <f>'AAAC-U17'!$C$37</f>
        <v>0</v>
      </c>
      <c r="C6" s="239">
        <f>'AAAC-U17'!$D$37</f>
        <v>0</v>
      </c>
      <c r="D6" s="240" t="str">
        <f t="shared" si="0"/>
        <v/>
      </c>
      <c r="E6" s="374"/>
      <c r="F6" s="255">
        <f>'AAAC-U17'!$F$37</f>
        <v>0</v>
      </c>
      <c r="G6" s="256">
        <f>'AAAC-U17'!$G37</f>
        <v>0</v>
      </c>
      <c r="H6" s="257">
        <f>'AAAC-U17'!$H$37</f>
        <v>0</v>
      </c>
      <c r="I6" s="258" t="str">
        <f>IF(F6&lt;&gt;0,"AAAC","")</f>
        <v/>
      </c>
    </row>
    <row r="7" spans="1:9" ht="15" x14ac:dyDescent="0.25">
      <c r="A7" s="237">
        <f>'AAAC-U17'!$B$38</f>
        <v>0</v>
      </c>
      <c r="B7" s="238">
        <f>'AAAC-U17'!$C$38</f>
        <v>0</v>
      </c>
      <c r="C7" s="239">
        <f>'AAAC-U17'!$D$38</f>
        <v>0</v>
      </c>
      <c r="D7" s="240" t="str">
        <f t="shared" si="0"/>
        <v/>
      </c>
      <c r="E7" s="374"/>
      <c r="F7" s="255">
        <f>'AAAC-U17'!$F$38</f>
        <v>0</v>
      </c>
      <c r="G7" s="256">
        <f>'AAAC-U17'!$G38</f>
        <v>0</v>
      </c>
      <c r="H7" s="257">
        <f>'AAAC-U17'!$H$38</f>
        <v>0</v>
      </c>
      <c r="I7" s="258" t="str">
        <f t="shared" ref="I7:I16" si="1">IF(F7&lt;&gt;0,"AAAC","")</f>
        <v/>
      </c>
    </row>
    <row r="8" spans="1:9" ht="15" x14ac:dyDescent="0.25">
      <c r="A8" s="237">
        <f>'AAAC-U17'!$B$39</f>
        <v>0</v>
      </c>
      <c r="B8" s="238">
        <f>'AAAC-U17'!$C$39</f>
        <v>0</v>
      </c>
      <c r="C8" s="239">
        <f>'AAAC-U17'!$D$39</f>
        <v>0</v>
      </c>
      <c r="D8" s="240" t="str">
        <f t="shared" si="0"/>
        <v/>
      </c>
      <c r="E8" s="374"/>
      <c r="F8" s="255">
        <f>'AAAC-U17'!$F$39</f>
        <v>0</v>
      </c>
      <c r="G8" s="256">
        <f>'AAAC-U17'!$G39</f>
        <v>0</v>
      </c>
      <c r="H8" s="257">
        <f>'AAAC-U17'!$H$39</f>
        <v>0</v>
      </c>
      <c r="I8" s="258" t="str">
        <f t="shared" si="1"/>
        <v/>
      </c>
    </row>
    <row r="9" spans="1:9" ht="15" x14ac:dyDescent="0.25">
      <c r="A9" s="237">
        <f>'AAAC-U17'!$B$40</f>
        <v>0</v>
      </c>
      <c r="B9" s="238">
        <f>'AAAC-U17'!$C$40</f>
        <v>0</v>
      </c>
      <c r="C9" s="239">
        <f>'AAAC-U17'!$D$40</f>
        <v>0</v>
      </c>
      <c r="D9" s="240" t="str">
        <f t="shared" si="0"/>
        <v/>
      </c>
      <c r="E9" s="374"/>
      <c r="F9" s="255">
        <f>'AAAC-U17'!$F$40</f>
        <v>0</v>
      </c>
      <c r="G9" s="256">
        <f>'AAAC-U17'!$G40</f>
        <v>0</v>
      </c>
      <c r="H9" s="257">
        <f>'AAAC-U17'!$H$40</f>
        <v>0</v>
      </c>
      <c r="I9" s="258" t="str">
        <f t="shared" si="1"/>
        <v/>
      </c>
    </row>
    <row r="10" spans="1:9" ht="15" x14ac:dyDescent="0.25">
      <c r="A10" s="237">
        <f>'AAAC-U17'!$B$41</f>
        <v>0</v>
      </c>
      <c r="B10" s="238">
        <f>'AAAC-U17'!$C$41</f>
        <v>0</v>
      </c>
      <c r="C10" s="239">
        <f>'AAAC-U17'!$D$41</f>
        <v>0</v>
      </c>
      <c r="D10" s="240" t="str">
        <f t="shared" si="0"/>
        <v/>
      </c>
      <c r="E10" s="374"/>
      <c r="F10" s="255">
        <f>'AAAC-U17'!$F$41</f>
        <v>0</v>
      </c>
      <c r="G10" s="256">
        <f>'AAAC-U17'!$G41</f>
        <v>0</v>
      </c>
      <c r="H10" s="257">
        <f>'AAAC-U17'!$H$41</f>
        <v>0</v>
      </c>
      <c r="I10" s="258" t="str">
        <f t="shared" si="1"/>
        <v/>
      </c>
    </row>
    <row r="11" spans="1:9" ht="15" x14ac:dyDescent="0.25">
      <c r="A11" s="237">
        <f>'AAAC-U17'!$B$42</f>
        <v>0</v>
      </c>
      <c r="B11" s="238">
        <f>'AAAC-U17'!$C$42</f>
        <v>0</v>
      </c>
      <c r="C11" s="239">
        <f>'AAAC-U17'!$D$42</f>
        <v>0</v>
      </c>
      <c r="D11" s="240" t="str">
        <f t="shared" si="0"/>
        <v/>
      </c>
      <c r="E11" s="374"/>
      <c r="F11" s="255">
        <f>'AAAC-U17'!$F$41</f>
        <v>0</v>
      </c>
      <c r="G11" s="256">
        <f>'AAAC-U17'!$G42</f>
        <v>0</v>
      </c>
      <c r="H11" s="257">
        <f>'AAAC-U17'!$H$41</f>
        <v>0</v>
      </c>
      <c r="I11" s="258" t="str">
        <f t="shared" ref="I11:I15" si="2">IF(F11&lt;&gt;0,"AAAC","")</f>
        <v/>
      </c>
    </row>
    <row r="12" spans="1:9" ht="15" x14ac:dyDescent="0.25">
      <c r="A12" s="237">
        <f>'AAAC-U17'!$B$43</f>
        <v>0</v>
      </c>
      <c r="B12" s="238">
        <f>'AAAC-U17'!$C$43</f>
        <v>0</v>
      </c>
      <c r="C12" s="239">
        <f>'AAAC-U17'!$D$43</f>
        <v>0</v>
      </c>
      <c r="D12" s="240" t="str">
        <f t="shared" ref="D12:D14" si="3">IF(A12&lt;&gt;0,"AAAC","")</f>
        <v/>
      </c>
      <c r="E12" s="374"/>
      <c r="F12" s="255">
        <f>'AAAC-U17'!$F$41</f>
        <v>0</v>
      </c>
      <c r="G12" s="256">
        <f>'AAAC-U17'!$G43</f>
        <v>0</v>
      </c>
      <c r="H12" s="257">
        <f>'AAAC-U17'!$H$41</f>
        <v>0</v>
      </c>
      <c r="I12" s="258" t="str">
        <f t="shared" si="2"/>
        <v/>
      </c>
    </row>
    <row r="13" spans="1:9" ht="15" x14ac:dyDescent="0.25">
      <c r="A13" s="237">
        <f>'AAAC-U17'!$B$44</f>
        <v>0</v>
      </c>
      <c r="B13" s="238">
        <f>'AAAC-U17'!$C$44</f>
        <v>0</v>
      </c>
      <c r="C13" s="239">
        <f>'AAAC-U17'!$D$44</f>
        <v>0</v>
      </c>
      <c r="D13" s="240" t="str">
        <f t="shared" si="3"/>
        <v/>
      </c>
      <c r="E13" s="374"/>
      <c r="F13" s="255">
        <f>'AAAC-U17'!$F$41</f>
        <v>0</v>
      </c>
      <c r="G13" s="256">
        <f>'AAAC-U17'!$G44</f>
        <v>0</v>
      </c>
      <c r="H13" s="257">
        <f>'AAAC-U17'!$H$41</f>
        <v>0</v>
      </c>
      <c r="I13" s="258" t="str">
        <f t="shared" si="2"/>
        <v/>
      </c>
    </row>
    <row r="14" spans="1:9" ht="15" x14ac:dyDescent="0.25">
      <c r="A14" s="237">
        <f>'AAAC-U17'!$B$45</f>
        <v>0</v>
      </c>
      <c r="B14" s="238">
        <f>'AAAC-U17'!$C$45</f>
        <v>0</v>
      </c>
      <c r="C14" s="239">
        <f>'AAAC-U17'!$D$45</f>
        <v>0</v>
      </c>
      <c r="D14" s="240" t="str">
        <f t="shared" si="3"/>
        <v/>
      </c>
      <c r="E14" s="374"/>
      <c r="F14" s="255">
        <f>'AAAC-U17'!$F$41</f>
        <v>0</v>
      </c>
      <c r="G14" s="256">
        <f>'AAAC-U17'!$G45</f>
        <v>0</v>
      </c>
      <c r="H14" s="257">
        <f>'AAAC-U17'!$H$41</f>
        <v>0</v>
      </c>
      <c r="I14" s="258" t="str">
        <f t="shared" si="2"/>
        <v/>
      </c>
    </row>
    <row r="15" spans="1:9" ht="15" x14ac:dyDescent="0.25">
      <c r="A15" s="237">
        <f>'AAAC-U17'!$B$46</f>
        <v>0</v>
      </c>
      <c r="B15" s="238">
        <f>'AAAC-U17'!$C$46</f>
        <v>0</v>
      </c>
      <c r="C15" s="239">
        <f>'AAAC-U17'!$D$46</f>
        <v>0</v>
      </c>
      <c r="D15" s="240" t="str">
        <f t="shared" ref="D15:D16" si="4">IF(A15&lt;&gt;0,"AAAC","")</f>
        <v/>
      </c>
      <c r="E15" s="374"/>
      <c r="F15" s="255">
        <f>'AAAC-U17'!$F$41</f>
        <v>0</v>
      </c>
      <c r="G15" s="256">
        <f>'AAAC-U17'!$G46</f>
        <v>0</v>
      </c>
      <c r="H15" s="257">
        <f>'AAAC-U17'!$H$41</f>
        <v>0</v>
      </c>
      <c r="I15" s="258" t="str">
        <f t="shared" si="2"/>
        <v/>
      </c>
    </row>
    <row r="16" spans="1:9" ht="15.75" thickBot="1" x14ac:dyDescent="0.3">
      <c r="A16" s="237">
        <f>'AAAC-U17'!$B$47</f>
        <v>0</v>
      </c>
      <c r="B16" s="238">
        <f>'AAAC-U17'!$C$47</f>
        <v>0</v>
      </c>
      <c r="C16" s="239">
        <f>'AAAC-U17'!$D$47</f>
        <v>0</v>
      </c>
      <c r="D16" s="240" t="str">
        <f t="shared" si="4"/>
        <v/>
      </c>
      <c r="E16" s="374"/>
      <c r="F16" s="259">
        <f>'AAAC-U17'!$F$47</f>
        <v>0</v>
      </c>
      <c r="G16" s="256">
        <f>'AAAC-U17'!$G47</f>
        <v>0</v>
      </c>
      <c r="H16" s="260">
        <f>'AAAC-U17'!$H$47</f>
        <v>0</v>
      </c>
      <c r="I16" s="261" t="str">
        <f t="shared" si="1"/>
        <v/>
      </c>
    </row>
    <row r="17" spans="1:9" ht="15" x14ac:dyDescent="0.25">
      <c r="A17" s="241">
        <f>'ADAC-U17'!$B$34</f>
        <v>0</v>
      </c>
      <c r="B17" s="235">
        <f>'ADAC-U17'!$C$34</f>
        <v>0</v>
      </c>
      <c r="C17" s="242">
        <f>'ADAC-U17'!$D$34</f>
        <v>0</v>
      </c>
      <c r="D17" s="243" t="str">
        <f>IF(A17&lt;&gt;0,"ADAC","")</f>
        <v/>
      </c>
      <c r="E17" s="374" t="s">
        <v>200</v>
      </c>
      <c r="F17" s="262">
        <f>'ADAC-U17'!$F$34</f>
        <v>0</v>
      </c>
      <c r="G17" s="253">
        <f>'ADAC-U17'!$G$34</f>
        <v>0</v>
      </c>
      <c r="H17" s="263">
        <f>'ADAC-U17'!$H$34</f>
        <v>0</v>
      </c>
      <c r="I17" s="264" t="str">
        <f>IF(F17&lt;&gt;0,"ADAC","")</f>
        <v/>
      </c>
    </row>
    <row r="18" spans="1:9" ht="15" x14ac:dyDescent="0.25">
      <c r="A18" s="237">
        <f>'ADAC-U17'!$B$35</f>
        <v>0</v>
      </c>
      <c r="B18" s="238">
        <f>'ADAC-U17'!$C$35</f>
        <v>0</v>
      </c>
      <c r="C18" s="239">
        <f>'ADAC-U17'!$D$35</f>
        <v>0</v>
      </c>
      <c r="D18" s="240" t="str">
        <f t="shared" ref="D18:D26" si="5">IF(A18&lt;&gt;0,"ADAC","")</f>
        <v/>
      </c>
      <c r="E18" s="374"/>
      <c r="F18" s="255">
        <f>'ADAC-U17'!$F$35</f>
        <v>0</v>
      </c>
      <c r="G18" s="256">
        <f>'ADAC-U17'!$G$35</f>
        <v>0</v>
      </c>
      <c r="H18" s="257">
        <f>'ADAC-U17'!$H$35</f>
        <v>0</v>
      </c>
      <c r="I18" s="258" t="str">
        <f t="shared" ref="I18:I26" si="6">IF(F18&lt;&gt;0,"ADAC","")</f>
        <v/>
      </c>
    </row>
    <row r="19" spans="1:9" ht="15" x14ac:dyDescent="0.25">
      <c r="A19" s="237">
        <f>'ADAC-U17'!$B$36</f>
        <v>0</v>
      </c>
      <c r="B19" s="238">
        <f>'ADAC-U17'!$C$36</f>
        <v>0</v>
      </c>
      <c r="C19" s="239">
        <f>'ADAC-U17'!$D$36</f>
        <v>0</v>
      </c>
      <c r="D19" s="240" t="str">
        <f t="shared" si="5"/>
        <v/>
      </c>
      <c r="E19" s="374"/>
      <c r="F19" s="255">
        <f>'ADAC-U17'!$F$36</f>
        <v>0</v>
      </c>
      <c r="G19" s="256">
        <f>'ADAC-U17'!$G$36</f>
        <v>0</v>
      </c>
      <c r="H19" s="257">
        <f>'ADAC-U17'!$H$36</f>
        <v>0</v>
      </c>
      <c r="I19" s="258" t="str">
        <f t="shared" si="6"/>
        <v/>
      </c>
    </row>
    <row r="20" spans="1:9" ht="15" x14ac:dyDescent="0.25">
      <c r="A20" s="237">
        <f>'ADAC-U17'!$B$37</f>
        <v>0</v>
      </c>
      <c r="B20" s="238">
        <f>'ADAC-U17'!$C$37</f>
        <v>0</v>
      </c>
      <c r="C20" s="239">
        <f>'ADAC-U17'!$D$37</f>
        <v>0</v>
      </c>
      <c r="D20" s="240" t="str">
        <f t="shared" si="5"/>
        <v/>
      </c>
      <c r="E20" s="374"/>
      <c r="F20" s="255">
        <f>'ADAC-U17'!$F$37</f>
        <v>0</v>
      </c>
      <c r="G20" s="256">
        <f>'ADAC-U17'!$G$37</f>
        <v>0</v>
      </c>
      <c r="H20" s="257">
        <f>'ADAC-U17'!$H$37</f>
        <v>0</v>
      </c>
      <c r="I20" s="258" t="str">
        <f t="shared" si="6"/>
        <v/>
      </c>
    </row>
    <row r="21" spans="1:9" ht="15" x14ac:dyDescent="0.25">
      <c r="A21" s="237">
        <f>'ADAC-U17'!$B$38</f>
        <v>0</v>
      </c>
      <c r="B21" s="238">
        <f>'ADAC-U17'!$C$38</f>
        <v>0</v>
      </c>
      <c r="C21" s="239">
        <f>'ADAC-U17'!$D$38</f>
        <v>0</v>
      </c>
      <c r="D21" s="240" t="str">
        <f t="shared" si="5"/>
        <v/>
      </c>
      <c r="E21" s="374"/>
      <c r="F21" s="255">
        <f>'ADAC-U17'!$F$38</f>
        <v>0</v>
      </c>
      <c r="G21" s="256">
        <f>'ADAC-U17'!$G$38</f>
        <v>0</v>
      </c>
      <c r="H21" s="257">
        <f>'ADAC-U17'!$H$38</f>
        <v>0</v>
      </c>
      <c r="I21" s="258" t="str">
        <f t="shared" si="6"/>
        <v/>
      </c>
    </row>
    <row r="22" spans="1:9" ht="15" x14ac:dyDescent="0.25">
      <c r="A22" s="237">
        <f>'ADAC-U17'!$B$39</f>
        <v>0</v>
      </c>
      <c r="B22" s="238">
        <f>'ADAC-U17'!$C$39</f>
        <v>0</v>
      </c>
      <c r="C22" s="239">
        <f>'ADAC-U17'!$D$39</f>
        <v>0</v>
      </c>
      <c r="D22" s="240" t="str">
        <f t="shared" si="5"/>
        <v/>
      </c>
      <c r="E22" s="374"/>
      <c r="F22" s="255">
        <f>'ADAC-U17'!$F$39</f>
        <v>0</v>
      </c>
      <c r="G22" s="256">
        <f>'ADAC-U17'!$G$39</f>
        <v>0</v>
      </c>
      <c r="H22" s="257">
        <f>'ADAC-U17'!$H$39</f>
        <v>0</v>
      </c>
      <c r="I22" s="258" t="str">
        <f t="shared" si="6"/>
        <v/>
      </c>
    </row>
    <row r="23" spans="1:9" ht="15" x14ac:dyDescent="0.25">
      <c r="A23" s="237">
        <f>'ADAC-U17'!$B$40</f>
        <v>0</v>
      </c>
      <c r="B23" s="238">
        <f>'ADAC-U17'!$C$40</f>
        <v>0</v>
      </c>
      <c r="C23" s="239">
        <f>'ADAC-U17'!$D$40</f>
        <v>0</v>
      </c>
      <c r="D23" s="240" t="str">
        <f t="shared" si="5"/>
        <v/>
      </c>
      <c r="E23" s="374"/>
      <c r="F23" s="255">
        <f>'ADAC-U17'!$F$40</f>
        <v>0</v>
      </c>
      <c r="G23" s="256">
        <f>'ADAC-U17'!$G$40</f>
        <v>0</v>
      </c>
      <c r="H23" s="257">
        <f>'ADAC-U17'!$H$40</f>
        <v>0</v>
      </c>
      <c r="I23" s="258" t="str">
        <f t="shared" si="6"/>
        <v/>
      </c>
    </row>
    <row r="24" spans="1:9" ht="15" x14ac:dyDescent="0.25">
      <c r="A24" s="237">
        <f>'ADAC-U17'!$B$41</f>
        <v>0</v>
      </c>
      <c r="B24" s="238">
        <f>'ADAC-U17'!$C$41</f>
        <v>0</v>
      </c>
      <c r="C24" s="239">
        <f>'ADAC-U17'!$D$41</f>
        <v>0</v>
      </c>
      <c r="D24" s="240" t="str">
        <f t="shared" si="5"/>
        <v/>
      </c>
      <c r="E24" s="374"/>
      <c r="F24" s="255">
        <f>'ADAC-U17'!$F$41</f>
        <v>0</v>
      </c>
      <c r="G24" s="256">
        <f>'ADAC-U17'!$G$41</f>
        <v>0</v>
      </c>
      <c r="H24" s="257">
        <f>'ADAC-U17'!$H$41</f>
        <v>0</v>
      </c>
      <c r="I24" s="258" t="str">
        <f t="shared" si="6"/>
        <v/>
      </c>
    </row>
    <row r="25" spans="1:9" ht="15" x14ac:dyDescent="0.25">
      <c r="A25" s="237">
        <f>'ADAC-U17'!$B$42</f>
        <v>0</v>
      </c>
      <c r="B25" s="238">
        <f>'ADAC-U17'!$C$42</f>
        <v>0</v>
      </c>
      <c r="C25" s="239">
        <f>'ADAC-U17'!$D$42</f>
        <v>0</v>
      </c>
      <c r="D25" s="240" t="str">
        <f t="shared" si="5"/>
        <v/>
      </c>
      <c r="E25" s="374"/>
      <c r="F25" s="255">
        <f>'ADAC-U17'!$F$42</f>
        <v>0</v>
      </c>
      <c r="G25" s="256">
        <f>'ADAC-U17'!$G$42</f>
        <v>0</v>
      </c>
      <c r="H25" s="257">
        <f>'ADAC-U17'!$H$42</f>
        <v>0</v>
      </c>
      <c r="I25" s="258" t="str">
        <f t="shared" si="6"/>
        <v/>
      </c>
    </row>
    <row r="26" spans="1:9" ht="15.75" thickBot="1" x14ac:dyDescent="0.3">
      <c r="A26" s="244">
        <f>'ADAC-U17'!$B$43</f>
        <v>0</v>
      </c>
      <c r="B26" s="245">
        <f>'ADAC-U17'!$C$43</f>
        <v>0</v>
      </c>
      <c r="C26" s="246">
        <f>'ADAC-U17'!$D$43</f>
        <v>0</v>
      </c>
      <c r="D26" s="247" t="str">
        <f t="shared" si="5"/>
        <v/>
      </c>
      <c r="E26" s="374"/>
      <c r="F26" s="265">
        <f>'ADAC-U17'!$F$43</f>
        <v>0</v>
      </c>
      <c r="G26" s="266">
        <f>'ADAC-U17'!$G$43</f>
        <v>0</v>
      </c>
      <c r="H26" s="267">
        <f>'ADAC-U17'!$H$43</f>
        <v>0</v>
      </c>
      <c r="I26" s="268" t="str">
        <f t="shared" si="6"/>
        <v/>
      </c>
    </row>
    <row r="27" spans="1:9" ht="15" x14ac:dyDescent="0.25">
      <c r="A27" s="241">
        <f>'BSAC-U17'!$B$34</f>
        <v>0</v>
      </c>
      <c r="B27" s="235">
        <f>'BSAC-U17'!$C$34</f>
        <v>0</v>
      </c>
      <c r="C27" s="242">
        <f>'BSAC-U17'!$D$34</f>
        <v>0</v>
      </c>
      <c r="D27" s="243" t="str">
        <f>IF(A27&lt;&gt;0,"BSAC","")</f>
        <v/>
      </c>
      <c r="E27" s="374" t="s">
        <v>200</v>
      </c>
      <c r="F27" s="262">
        <f>'BSAC-U17'!$F$34</f>
        <v>0</v>
      </c>
      <c r="G27" s="253">
        <f>'BSAC-U17'!$G$34</f>
        <v>0</v>
      </c>
      <c r="H27" s="263">
        <f>'BSAC-U17'!$H$34</f>
        <v>0</v>
      </c>
      <c r="I27" s="264" t="str">
        <f>IF(F27&lt;&gt;0,"BSAC","")</f>
        <v/>
      </c>
    </row>
    <row r="28" spans="1:9" ht="15" x14ac:dyDescent="0.25">
      <c r="A28" s="237">
        <f>'BSAC-U17'!$B$35</f>
        <v>0</v>
      </c>
      <c r="B28" s="238">
        <f>'BSAC-U17'!$C$35</f>
        <v>0</v>
      </c>
      <c r="C28" s="239">
        <f>'BSAC-U17'!$D$35</f>
        <v>0</v>
      </c>
      <c r="D28" s="240" t="str">
        <f t="shared" ref="D28:D36" si="7">IF(A28&lt;&gt;0,"BSAC","")</f>
        <v/>
      </c>
      <c r="E28" s="374"/>
      <c r="F28" s="255">
        <f>'BSAC-U17'!$F$35</f>
        <v>0</v>
      </c>
      <c r="G28" s="256">
        <f>'BSAC-U17'!$G$35</f>
        <v>0</v>
      </c>
      <c r="H28" s="257">
        <f>'BSAC-U17'!$H$35</f>
        <v>0</v>
      </c>
      <c r="I28" s="258" t="str">
        <f t="shared" ref="I28:I36" si="8">IF(F28&lt;&gt;0,"BSAC","")</f>
        <v/>
      </c>
    </row>
    <row r="29" spans="1:9" ht="15" x14ac:dyDescent="0.25">
      <c r="A29" s="237">
        <f>'BSAC-U17'!$B$36</f>
        <v>0</v>
      </c>
      <c r="B29" s="238">
        <f>'BSAC-U17'!$C$36</f>
        <v>0</v>
      </c>
      <c r="C29" s="239">
        <f>'BSAC-U17'!$D$36</f>
        <v>0</v>
      </c>
      <c r="D29" s="240" t="str">
        <f t="shared" si="7"/>
        <v/>
      </c>
      <c r="E29" s="374"/>
      <c r="F29" s="255">
        <f>'BSAC-U17'!$F$36</f>
        <v>0</v>
      </c>
      <c r="G29" s="256">
        <f>'BSAC-U17'!$G$36</f>
        <v>0</v>
      </c>
      <c r="H29" s="257">
        <f>'BSAC-U17'!$H$36</f>
        <v>0</v>
      </c>
      <c r="I29" s="258" t="str">
        <f t="shared" si="8"/>
        <v/>
      </c>
    </row>
    <row r="30" spans="1:9" ht="15" x14ac:dyDescent="0.25">
      <c r="A30" s="237">
        <f>'BSAC-U17'!$B$37</f>
        <v>0</v>
      </c>
      <c r="B30" s="238">
        <f>'BSAC-U17'!$C$37</f>
        <v>0</v>
      </c>
      <c r="C30" s="239">
        <f>'BSAC-U17'!$D$37</f>
        <v>0</v>
      </c>
      <c r="D30" s="240" t="str">
        <f t="shared" si="7"/>
        <v/>
      </c>
      <c r="E30" s="374"/>
      <c r="F30" s="255">
        <f>'BSAC-U17'!$F$37</f>
        <v>0</v>
      </c>
      <c r="G30" s="256">
        <f>'BSAC-U17'!$G$37</f>
        <v>0</v>
      </c>
      <c r="H30" s="257">
        <f>'BSAC-U17'!$H$37</f>
        <v>0</v>
      </c>
      <c r="I30" s="258" t="str">
        <f t="shared" si="8"/>
        <v/>
      </c>
    </row>
    <row r="31" spans="1:9" ht="15" x14ac:dyDescent="0.25">
      <c r="A31" s="237">
        <f>'BSAC-U17'!$B$38</f>
        <v>0</v>
      </c>
      <c r="B31" s="238">
        <f>'BSAC-U17'!$C$38</f>
        <v>0</v>
      </c>
      <c r="C31" s="239">
        <f>'BSAC-U17'!$D$38</f>
        <v>0</v>
      </c>
      <c r="D31" s="240" t="str">
        <f t="shared" si="7"/>
        <v/>
      </c>
      <c r="E31" s="374"/>
      <c r="F31" s="255">
        <f>'BSAC-U17'!$F$38</f>
        <v>0</v>
      </c>
      <c r="G31" s="256">
        <f>'BSAC-U17'!$G$38</f>
        <v>0</v>
      </c>
      <c r="H31" s="257">
        <f>'BSAC-U17'!$H$38</f>
        <v>0</v>
      </c>
      <c r="I31" s="258" t="str">
        <f t="shared" si="8"/>
        <v/>
      </c>
    </row>
    <row r="32" spans="1:9" ht="15" x14ac:dyDescent="0.25">
      <c r="A32" s="237">
        <f>'BSAC-U17'!$B$39</f>
        <v>0</v>
      </c>
      <c r="B32" s="238">
        <f>'BSAC-U17'!$C$39</f>
        <v>0</v>
      </c>
      <c r="C32" s="239">
        <f>'BSAC-U17'!$D$39</f>
        <v>0</v>
      </c>
      <c r="D32" s="240" t="str">
        <f t="shared" si="7"/>
        <v/>
      </c>
      <c r="E32" s="374"/>
      <c r="F32" s="255">
        <f>'BSAC-U17'!$F$39</f>
        <v>0</v>
      </c>
      <c r="G32" s="256">
        <f>'BSAC-U17'!$G$39</f>
        <v>0</v>
      </c>
      <c r="H32" s="257">
        <f>'BSAC-U17'!$H$39</f>
        <v>0</v>
      </c>
      <c r="I32" s="258" t="str">
        <f t="shared" si="8"/>
        <v/>
      </c>
    </row>
    <row r="33" spans="1:9" ht="15" x14ac:dyDescent="0.25">
      <c r="A33" s="237">
        <f>'BSAC-U17'!$B$40</f>
        <v>0</v>
      </c>
      <c r="B33" s="238">
        <f>'BSAC-U17'!$C$40</f>
        <v>0</v>
      </c>
      <c r="C33" s="239">
        <f>'BSAC-U17'!$D$40</f>
        <v>0</v>
      </c>
      <c r="D33" s="240" t="str">
        <f t="shared" si="7"/>
        <v/>
      </c>
      <c r="E33" s="374"/>
      <c r="F33" s="255">
        <f>'BSAC-U17'!$F$40</f>
        <v>0</v>
      </c>
      <c r="G33" s="256">
        <f>'BSAC-U17'!$G$40</f>
        <v>0</v>
      </c>
      <c r="H33" s="257">
        <f>'BSAC-U17'!$H$40</f>
        <v>0</v>
      </c>
      <c r="I33" s="258" t="str">
        <f t="shared" si="8"/>
        <v/>
      </c>
    </row>
    <row r="34" spans="1:9" ht="15" x14ac:dyDescent="0.25">
      <c r="A34" s="237">
        <f>'BSAC-U17'!$B$41</f>
        <v>0</v>
      </c>
      <c r="B34" s="238">
        <f>'BSAC-U17'!$C$41</f>
        <v>0</v>
      </c>
      <c r="C34" s="239">
        <f>'BSAC-U17'!$D$41</f>
        <v>0</v>
      </c>
      <c r="D34" s="240" t="str">
        <f t="shared" si="7"/>
        <v/>
      </c>
      <c r="E34" s="374"/>
      <c r="F34" s="255">
        <f>'BSAC-U17'!$F$41</f>
        <v>0</v>
      </c>
      <c r="G34" s="256">
        <f>'BSAC-U17'!$G$41</f>
        <v>0</v>
      </c>
      <c r="H34" s="257">
        <f>'BSAC-U17'!$H$41</f>
        <v>0</v>
      </c>
      <c r="I34" s="258" t="str">
        <f t="shared" si="8"/>
        <v/>
      </c>
    </row>
    <row r="35" spans="1:9" ht="15" x14ac:dyDescent="0.25">
      <c r="A35" s="237">
        <f>'BSAC-U17'!$B$42</f>
        <v>0</v>
      </c>
      <c r="B35" s="238">
        <f>'BSAC-U17'!$C$42</f>
        <v>0</v>
      </c>
      <c r="C35" s="239">
        <f>'BSAC-U17'!$D$42</f>
        <v>0</v>
      </c>
      <c r="D35" s="240" t="str">
        <f t="shared" si="7"/>
        <v/>
      </c>
      <c r="E35" s="374"/>
      <c r="F35" s="255">
        <f>'BSAC-U17'!$F$42</f>
        <v>0</v>
      </c>
      <c r="G35" s="256">
        <f>'BSAC-U17'!$G$42</f>
        <v>0</v>
      </c>
      <c r="H35" s="257">
        <f>'BSAC-U17'!$H$42</f>
        <v>0</v>
      </c>
      <c r="I35" s="258" t="str">
        <f t="shared" si="8"/>
        <v/>
      </c>
    </row>
    <row r="36" spans="1:9" ht="15.75" thickBot="1" x14ac:dyDescent="0.3">
      <c r="A36" s="244">
        <f>'BSAC-U17'!$B$43</f>
        <v>0</v>
      </c>
      <c r="B36" s="245">
        <f>'BSAC-U17'!$C$43</f>
        <v>0</v>
      </c>
      <c r="C36" s="246">
        <f>'BSAC-U17'!$D$43</f>
        <v>0</v>
      </c>
      <c r="D36" s="247" t="str">
        <f t="shared" si="7"/>
        <v/>
      </c>
      <c r="E36" s="374"/>
      <c r="F36" s="259">
        <f>'BSAC-U17'!$F$43</f>
        <v>0</v>
      </c>
      <c r="G36" s="269">
        <f>'BSAC-U17'!$G$43</f>
        <v>0</v>
      </c>
      <c r="H36" s="260">
        <f>'BSAC-U17'!$H$43</f>
        <v>0</v>
      </c>
      <c r="I36" s="261" t="str">
        <f t="shared" si="8"/>
        <v/>
      </c>
    </row>
    <row r="37" spans="1:9" ht="15" x14ac:dyDescent="0.25">
      <c r="A37" s="241">
        <f>'DHH-U17'!$B$34</f>
        <v>0</v>
      </c>
      <c r="B37" s="235">
        <f>'DHH-U17'!$C$34</f>
        <v>0</v>
      </c>
      <c r="C37" s="242">
        <f>'DHH-U17'!$D$34</f>
        <v>0</v>
      </c>
      <c r="D37" s="243" t="str">
        <f>IF(A37&lt;&gt;0,"DHH","")</f>
        <v/>
      </c>
      <c r="E37" s="374" t="s">
        <v>200</v>
      </c>
      <c r="F37" s="262">
        <f>'DHH-U17'!$F$34</f>
        <v>0</v>
      </c>
      <c r="G37" s="253">
        <f>'DHH-U17'!$G$34</f>
        <v>0</v>
      </c>
      <c r="H37" s="263">
        <f>'DHH-U17'!$H$34</f>
        <v>0</v>
      </c>
      <c r="I37" s="264" t="str">
        <f>IF(F37&lt;&gt;0,"DHH","")</f>
        <v/>
      </c>
    </row>
    <row r="38" spans="1:9" ht="15" x14ac:dyDescent="0.25">
      <c r="A38" s="237">
        <f>'DHH-U17'!$B$35</f>
        <v>0</v>
      </c>
      <c r="B38" s="238">
        <f>'DHH-U17'!$C$35</f>
        <v>0</v>
      </c>
      <c r="C38" s="239">
        <f>'DHH-U17'!$D$35</f>
        <v>0</v>
      </c>
      <c r="D38" s="240" t="str">
        <f t="shared" ref="D38:D46" si="9">IF(A38&lt;&gt;0,"DHH","")</f>
        <v/>
      </c>
      <c r="E38" s="374"/>
      <c r="F38" s="255">
        <f>'DHH-U17'!$F$35</f>
        <v>0</v>
      </c>
      <c r="G38" s="256">
        <f>'DHH-U17'!$G$35</f>
        <v>0</v>
      </c>
      <c r="H38" s="257">
        <f>'DHH-U17'!$H$35</f>
        <v>0</v>
      </c>
      <c r="I38" s="258" t="str">
        <f t="shared" ref="I38:I45" si="10">IF(F38&lt;&gt;0,"DHH","")</f>
        <v/>
      </c>
    </row>
    <row r="39" spans="1:9" ht="15" x14ac:dyDescent="0.25">
      <c r="A39" s="237">
        <f>'DHH-U17'!$B$36</f>
        <v>0</v>
      </c>
      <c r="B39" s="238">
        <f>'DHH-U17'!$C$36</f>
        <v>0</v>
      </c>
      <c r="C39" s="239">
        <f>'DHH-U17'!$D$36</f>
        <v>0</v>
      </c>
      <c r="D39" s="240" t="str">
        <f t="shared" si="9"/>
        <v/>
      </c>
      <c r="E39" s="374"/>
      <c r="F39" s="255">
        <f>'DHH-U17'!$F$36</f>
        <v>0</v>
      </c>
      <c r="G39" s="256">
        <f>'DHH-U17'!$G$36</f>
        <v>0</v>
      </c>
      <c r="H39" s="257">
        <f>'DHH-U17'!$H$36</f>
        <v>0</v>
      </c>
      <c r="I39" s="258" t="str">
        <f t="shared" si="10"/>
        <v/>
      </c>
    </row>
    <row r="40" spans="1:9" ht="15" x14ac:dyDescent="0.25">
      <c r="A40" s="237">
        <f>'DHH-U17'!$B$37</f>
        <v>0</v>
      </c>
      <c r="B40" s="238">
        <f>'DHH-U17'!$C$37</f>
        <v>0</v>
      </c>
      <c r="C40" s="239">
        <f>'DHH-U17'!$D$37</f>
        <v>0</v>
      </c>
      <c r="D40" s="240" t="str">
        <f t="shared" si="9"/>
        <v/>
      </c>
      <c r="E40" s="374"/>
      <c r="F40" s="255">
        <f>'DHH-U17'!$F$37</f>
        <v>0</v>
      </c>
      <c r="G40" s="256">
        <f>'DHH-U17'!$G$37</f>
        <v>0</v>
      </c>
      <c r="H40" s="257">
        <f>'DHH-U17'!$H$37</f>
        <v>0</v>
      </c>
      <c r="I40" s="258" t="str">
        <f t="shared" si="10"/>
        <v/>
      </c>
    </row>
    <row r="41" spans="1:9" ht="15" x14ac:dyDescent="0.25">
      <c r="A41" s="237">
        <f>'DHH-U17'!$B$38</f>
        <v>0</v>
      </c>
      <c r="B41" s="238">
        <f>'DHH-U17'!$C$38</f>
        <v>0</v>
      </c>
      <c r="C41" s="239">
        <f>'DHH-U17'!$D$38</f>
        <v>0</v>
      </c>
      <c r="D41" s="240" t="str">
        <f t="shared" si="9"/>
        <v/>
      </c>
      <c r="E41" s="374"/>
      <c r="F41" s="255">
        <f>'DHH-U17'!$F$38</f>
        <v>0</v>
      </c>
      <c r="G41" s="256">
        <f>'DHH-U17'!$G$38</f>
        <v>0</v>
      </c>
      <c r="H41" s="257">
        <f>'DHH-U17'!$H$38</f>
        <v>0</v>
      </c>
      <c r="I41" s="258" t="str">
        <f t="shared" si="10"/>
        <v/>
      </c>
    </row>
    <row r="42" spans="1:9" ht="15" x14ac:dyDescent="0.25">
      <c r="A42" s="237">
        <f>'DHH-U17'!$B$39</f>
        <v>0</v>
      </c>
      <c r="B42" s="238">
        <f>'DHH-U17'!$C$39</f>
        <v>0</v>
      </c>
      <c r="C42" s="239">
        <f>'DHH-U17'!$D$39</f>
        <v>0</v>
      </c>
      <c r="D42" s="240" t="str">
        <f t="shared" si="9"/>
        <v/>
      </c>
      <c r="E42" s="374"/>
      <c r="F42" s="255">
        <f>'DHH-U17'!$F$39</f>
        <v>0</v>
      </c>
      <c r="G42" s="256">
        <f>'DHH-U17'!$G$39</f>
        <v>0</v>
      </c>
      <c r="H42" s="257">
        <f>'DHH-U17'!$H$39</f>
        <v>0</v>
      </c>
      <c r="I42" s="258" t="str">
        <f t="shared" si="10"/>
        <v/>
      </c>
    </row>
    <row r="43" spans="1:9" ht="15" x14ac:dyDescent="0.25">
      <c r="A43" s="237">
        <f>'DHH-U17'!$B$40</f>
        <v>0</v>
      </c>
      <c r="B43" s="238">
        <f>'DHH-U17'!$C$40</f>
        <v>0</v>
      </c>
      <c r="C43" s="239">
        <f>'DHH-U17'!$D$40</f>
        <v>0</v>
      </c>
      <c r="D43" s="240" t="str">
        <f t="shared" si="9"/>
        <v/>
      </c>
      <c r="E43" s="374"/>
      <c r="F43" s="255">
        <f>'DHH-U17'!$F$40</f>
        <v>0</v>
      </c>
      <c r="G43" s="256">
        <f>'DHH-U17'!$G$40</f>
        <v>0</v>
      </c>
      <c r="H43" s="257">
        <f>'DHH-U17'!$H$40</f>
        <v>0</v>
      </c>
      <c r="I43" s="258" t="str">
        <f t="shared" si="10"/>
        <v/>
      </c>
    </row>
    <row r="44" spans="1:9" ht="15" x14ac:dyDescent="0.25">
      <c r="A44" s="237">
        <f>'DHH-U17'!$B$41</f>
        <v>0</v>
      </c>
      <c r="B44" s="238">
        <f>'DHH-U17'!$C$41</f>
        <v>0</v>
      </c>
      <c r="C44" s="239">
        <f>'DHH-U17'!$D$41</f>
        <v>0</v>
      </c>
      <c r="D44" s="240" t="str">
        <f t="shared" si="9"/>
        <v/>
      </c>
      <c r="E44" s="374"/>
      <c r="F44" s="255">
        <f>'DHH-U17'!$F$41</f>
        <v>0</v>
      </c>
      <c r="G44" s="256">
        <f>'DHH-U17'!$G$41</f>
        <v>0</v>
      </c>
      <c r="H44" s="257">
        <f>'DHH-U17'!$H$41</f>
        <v>0</v>
      </c>
      <c r="I44" s="258" t="str">
        <f t="shared" si="10"/>
        <v/>
      </c>
    </row>
    <row r="45" spans="1:9" ht="15" x14ac:dyDescent="0.25">
      <c r="A45" s="237">
        <f>'DHH-U17'!$B$42</f>
        <v>0</v>
      </c>
      <c r="B45" s="238">
        <f>'DHH-U17'!$C$42</f>
        <v>0</v>
      </c>
      <c r="C45" s="239">
        <f>'DHH-U17'!$D$42</f>
        <v>0</v>
      </c>
      <c r="D45" s="240" t="str">
        <f t="shared" si="9"/>
        <v/>
      </c>
      <c r="E45" s="374"/>
      <c r="F45" s="255">
        <f>'DHH-U17'!$F$42</f>
        <v>0</v>
      </c>
      <c r="G45" s="256">
        <f>'DHH-U17'!$G$42</f>
        <v>0</v>
      </c>
      <c r="H45" s="257">
        <f>'DHH-U17'!$H$42</f>
        <v>0</v>
      </c>
      <c r="I45" s="258" t="str">
        <f t="shared" si="10"/>
        <v/>
      </c>
    </row>
    <row r="46" spans="1:9" ht="15.75" thickBot="1" x14ac:dyDescent="0.3">
      <c r="A46" s="248">
        <f>'DHH-U17'!$B$43</f>
        <v>0</v>
      </c>
      <c r="B46" s="249">
        <f>'DHH-U17'!$C$43</f>
        <v>0</v>
      </c>
      <c r="C46" s="250">
        <f>'DHH-U17'!$D$43</f>
        <v>0</v>
      </c>
      <c r="D46" s="251" t="str">
        <f t="shared" si="9"/>
        <v/>
      </c>
      <c r="E46" s="374"/>
      <c r="F46" s="265">
        <f>'DHH-U17'!$F$43</f>
        <v>0</v>
      </c>
      <c r="G46" s="266">
        <f>'DHH-U17'!$G$43</f>
        <v>0</v>
      </c>
      <c r="H46" s="267">
        <f>'DHH-U17'!$H$43</f>
        <v>0</v>
      </c>
      <c r="I46" s="268" t="str">
        <f>IF(F46&lt;&gt;0,"BSAC","")</f>
        <v/>
      </c>
    </row>
    <row r="47" spans="1:9" ht="15" x14ac:dyDescent="0.25">
      <c r="A47" s="241">
        <f>'ISA-U17'!$B$34</f>
        <v>0</v>
      </c>
      <c r="B47" s="235">
        <f>'ISA-U17'!$C$34</f>
        <v>0</v>
      </c>
      <c r="C47" s="242">
        <f>'ISA-U17'!$D$34</f>
        <v>0</v>
      </c>
      <c r="D47" s="243" t="str">
        <f t="shared" ref="D47:D56" si="11">IF(A47&lt;&gt;0,"ISA","")</f>
        <v/>
      </c>
      <c r="E47" s="374" t="s">
        <v>200</v>
      </c>
      <c r="F47" s="262">
        <f>'ISA-U17'!$F$34</f>
        <v>0</v>
      </c>
      <c r="G47" s="253">
        <f>'ISA-U17'!$G$34</f>
        <v>0</v>
      </c>
      <c r="H47" s="263">
        <f>'ISA-U17'!$H$34</f>
        <v>0</v>
      </c>
      <c r="I47" s="264" t="str">
        <f t="shared" ref="I47:I55" si="12">IF(F47&lt;&gt;0,"ISA","")</f>
        <v/>
      </c>
    </row>
    <row r="48" spans="1:9" ht="15" x14ac:dyDescent="0.25">
      <c r="A48" s="237">
        <f>'ISA-U17'!$B$35</f>
        <v>0</v>
      </c>
      <c r="B48" s="238">
        <f>'ISA-U17'!$C$35</f>
        <v>0</v>
      </c>
      <c r="C48" s="239">
        <f>'ISA-U17'!$D$35</f>
        <v>0</v>
      </c>
      <c r="D48" s="240" t="str">
        <f t="shared" si="11"/>
        <v/>
      </c>
      <c r="E48" s="374"/>
      <c r="F48" s="255">
        <f>'ISA-U17'!$F$35</f>
        <v>0</v>
      </c>
      <c r="G48" s="256">
        <f>'ISA-U17'!$G$35</f>
        <v>0</v>
      </c>
      <c r="H48" s="257">
        <f>'ISA-U17'!$H$35</f>
        <v>0</v>
      </c>
      <c r="I48" s="258" t="str">
        <f t="shared" si="12"/>
        <v/>
      </c>
    </row>
    <row r="49" spans="1:9" ht="15" x14ac:dyDescent="0.25">
      <c r="A49" s="237">
        <f>'ISA-U17'!$B$36</f>
        <v>0</v>
      </c>
      <c r="B49" s="238">
        <f>'ISA-U17'!$C$36</f>
        <v>0</v>
      </c>
      <c r="C49" s="239">
        <f>'ISA-U17'!$D$36</f>
        <v>0</v>
      </c>
      <c r="D49" s="240" t="str">
        <f t="shared" si="11"/>
        <v/>
      </c>
      <c r="E49" s="374"/>
      <c r="F49" s="255">
        <f>'ISA-U17'!$F$36</f>
        <v>0</v>
      </c>
      <c r="G49" s="256">
        <f>'ISA-U17'!$G$36</f>
        <v>0</v>
      </c>
      <c r="H49" s="257">
        <f>'ISA-U17'!$H$36</f>
        <v>0</v>
      </c>
      <c r="I49" s="258" t="str">
        <f t="shared" si="12"/>
        <v/>
      </c>
    </row>
    <row r="50" spans="1:9" ht="15" x14ac:dyDescent="0.25">
      <c r="A50" s="237">
        <f>'ISA-U17'!$B$37</f>
        <v>0</v>
      </c>
      <c r="B50" s="238">
        <f>'ISA-U17'!$C$37</f>
        <v>0</v>
      </c>
      <c r="C50" s="239">
        <f>'ISA-U17'!$D$37</f>
        <v>0</v>
      </c>
      <c r="D50" s="240" t="str">
        <f t="shared" si="11"/>
        <v/>
      </c>
      <c r="E50" s="374"/>
      <c r="F50" s="255">
        <f>'ISA-U17'!$F$37</f>
        <v>0</v>
      </c>
      <c r="G50" s="256">
        <f>'ISA-U17'!$G$37</f>
        <v>0</v>
      </c>
      <c r="H50" s="257">
        <f>'ISA-U17'!$H$37</f>
        <v>0</v>
      </c>
      <c r="I50" s="258" t="str">
        <f t="shared" si="12"/>
        <v/>
      </c>
    </row>
    <row r="51" spans="1:9" ht="15" x14ac:dyDescent="0.25">
      <c r="A51" s="237">
        <f>'ISA-U17'!$B$38</f>
        <v>0</v>
      </c>
      <c r="B51" s="238">
        <f>'ISA-U17'!$C$38</f>
        <v>0</v>
      </c>
      <c r="C51" s="239">
        <f>'ISA-U17'!$D$38</f>
        <v>0</v>
      </c>
      <c r="D51" s="240" t="str">
        <f t="shared" si="11"/>
        <v/>
      </c>
      <c r="E51" s="374"/>
      <c r="F51" s="255">
        <f>'ISA-U17'!$F$38</f>
        <v>0</v>
      </c>
      <c r="G51" s="256">
        <f>'ISA-U17'!$G$38</f>
        <v>0</v>
      </c>
      <c r="H51" s="257">
        <f>'ISA-U17'!$H$38</f>
        <v>0</v>
      </c>
      <c r="I51" s="258" t="str">
        <f t="shared" si="12"/>
        <v/>
      </c>
    </row>
    <row r="52" spans="1:9" ht="15" x14ac:dyDescent="0.25">
      <c r="A52" s="237">
        <f>'ISA-U17'!$B$39</f>
        <v>0</v>
      </c>
      <c r="B52" s="238">
        <f>'ISA-U17'!$C$39</f>
        <v>0</v>
      </c>
      <c r="C52" s="239">
        <f>'ISA-U17'!$D$39</f>
        <v>0</v>
      </c>
      <c r="D52" s="240" t="str">
        <f t="shared" si="11"/>
        <v/>
      </c>
      <c r="E52" s="374"/>
      <c r="F52" s="255">
        <f>'ISA-U17'!$F$39</f>
        <v>0</v>
      </c>
      <c r="G52" s="256">
        <f>'ISA-U17'!$G$39</f>
        <v>0</v>
      </c>
      <c r="H52" s="257">
        <f>'ISA-U17'!$H$39</f>
        <v>0</v>
      </c>
      <c r="I52" s="258" t="str">
        <f t="shared" si="12"/>
        <v/>
      </c>
    </row>
    <row r="53" spans="1:9" ht="15" x14ac:dyDescent="0.25">
      <c r="A53" s="237">
        <f>'ISA-U17'!$B$40</f>
        <v>0</v>
      </c>
      <c r="B53" s="238">
        <f>'ISA-U17'!$C$40</f>
        <v>0</v>
      </c>
      <c r="C53" s="239">
        <f>'ISA-U17'!$D$40</f>
        <v>0</v>
      </c>
      <c r="D53" s="240" t="str">
        <f t="shared" si="11"/>
        <v/>
      </c>
      <c r="E53" s="374"/>
      <c r="F53" s="255">
        <f>'ISA-U17'!$F$40</f>
        <v>0</v>
      </c>
      <c r="G53" s="256">
        <f>'ISA-U17'!$G$40</f>
        <v>0</v>
      </c>
      <c r="H53" s="257">
        <f>'ISA-U17'!$H$40</f>
        <v>0</v>
      </c>
      <c r="I53" s="258" t="str">
        <f t="shared" si="12"/>
        <v/>
      </c>
    </row>
    <row r="54" spans="1:9" ht="15" x14ac:dyDescent="0.25">
      <c r="A54" s="237">
        <f>'ISA-U17'!$B$41</f>
        <v>0</v>
      </c>
      <c r="B54" s="238">
        <f>'ISA-U17'!$C$41</f>
        <v>0</v>
      </c>
      <c r="C54" s="239">
        <f>'ISA-U17'!$D$41</f>
        <v>0</v>
      </c>
      <c r="D54" s="240" t="str">
        <f t="shared" si="11"/>
        <v/>
      </c>
      <c r="E54" s="374"/>
      <c r="F54" s="255">
        <f>'ISA-U17'!$F$41</f>
        <v>0</v>
      </c>
      <c r="G54" s="256">
        <f>'ISA-U17'!$G$41</f>
        <v>0</v>
      </c>
      <c r="H54" s="257">
        <f>'ISA-U17'!$H$41</f>
        <v>0</v>
      </c>
      <c r="I54" s="258" t="str">
        <f t="shared" si="12"/>
        <v/>
      </c>
    </row>
    <row r="55" spans="1:9" ht="15" x14ac:dyDescent="0.25">
      <c r="A55" s="237">
        <f>'ISA-U17'!$B$42</f>
        <v>0</v>
      </c>
      <c r="B55" s="238">
        <f>'ISA-U17'!$C$42</f>
        <v>0</v>
      </c>
      <c r="C55" s="239">
        <f>'ISA-U17'!$D$42</f>
        <v>0</v>
      </c>
      <c r="D55" s="240" t="str">
        <f t="shared" si="11"/>
        <v/>
      </c>
      <c r="E55" s="374"/>
      <c r="F55" s="255">
        <f>'ISA-U17'!$F$42</f>
        <v>0</v>
      </c>
      <c r="G55" s="256">
        <f>'ISA-U17'!$G$42</f>
        <v>0</v>
      </c>
      <c r="H55" s="257">
        <f>'ISA-U17'!$H$42</f>
        <v>0</v>
      </c>
      <c r="I55" s="258" t="str">
        <f t="shared" si="12"/>
        <v/>
      </c>
    </row>
    <row r="56" spans="1:9" ht="15.75" thickBot="1" x14ac:dyDescent="0.3">
      <c r="A56" s="248">
        <f>'ISA-U17'!$B$43</f>
        <v>0</v>
      </c>
      <c r="B56" s="249">
        <f>'ISA-U17'!$C$43</f>
        <v>0</v>
      </c>
      <c r="C56" s="250">
        <f>'ISA-U17'!$D$43</f>
        <v>0</v>
      </c>
      <c r="D56" s="251" t="str">
        <f t="shared" si="11"/>
        <v/>
      </c>
      <c r="E56" s="374"/>
      <c r="F56" s="265">
        <f>'ISA-U17'!$F$43</f>
        <v>0</v>
      </c>
      <c r="G56" s="266">
        <f>'ISA-U17'!$G$43</f>
        <v>0</v>
      </c>
      <c r="H56" s="267">
        <f>'ISA-U17'!$H$43</f>
        <v>0</v>
      </c>
      <c r="I56" s="268" t="str">
        <f>IF(F56&lt;&gt;0,"BSAC","")</f>
        <v/>
      </c>
    </row>
    <row r="57" spans="1:9" ht="15" x14ac:dyDescent="0.25">
      <c r="A57" s="241">
        <f>'IH-U17'!$B$34</f>
        <v>0</v>
      </c>
      <c r="B57" s="235">
        <f>'IH-U17'!$C$34</f>
        <v>0</v>
      </c>
      <c r="C57" s="242">
        <f>'IH-U17'!$D$34</f>
        <v>0</v>
      </c>
      <c r="D57" s="243" t="str">
        <f t="shared" ref="D57:D66" si="13">IF(A57&lt;&gt;0,"IH","")</f>
        <v/>
      </c>
      <c r="E57" s="374" t="s">
        <v>200</v>
      </c>
      <c r="F57" s="262">
        <f>'IH-U17'!$F$34</f>
        <v>0</v>
      </c>
      <c r="G57" s="253">
        <f>'IH-U17'!$G$34</f>
        <v>0</v>
      </c>
      <c r="H57" s="263">
        <f>'IH-U17'!$H$34</f>
        <v>0</v>
      </c>
      <c r="I57" s="264" t="str">
        <f t="shared" ref="I57:I65" si="14">IF(F57&lt;&gt;0,"IH","")</f>
        <v/>
      </c>
    </row>
    <row r="58" spans="1:9" ht="15" x14ac:dyDescent="0.25">
      <c r="A58" s="237">
        <f>'IH-U17'!$B$35</f>
        <v>0</v>
      </c>
      <c r="B58" s="238">
        <f>'IH-U17'!$C$35</f>
        <v>0</v>
      </c>
      <c r="C58" s="239">
        <f>'IH-U17'!$D$35</f>
        <v>0</v>
      </c>
      <c r="D58" s="240" t="str">
        <f t="shared" si="13"/>
        <v/>
      </c>
      <c r="E58" s="374"/>
      <c r="F58" s="255">
        <f>'IH-U17'!$F$35</f>
        <v>0</v>
      </c>
      <c r="G58" s="256">
        <f>'IH-U17'!$G$35</f>
        <v>0</v>
      </c>
      <c r="H58" s="257">
        <f>'IH-U17'!$H$35</f>
        <v>0</v>
      </c>
      <c r="I58" s="258" t="str">
        <f t="shared" si="14"/>
        <v/>
      </c>
    </row>
    <row r="59" spans="1:9" ht="15" x14ac:dyDescent="0.25">
      <c r="A59" s="237">
        <f>'IH-U17'!$B$36</f>
        <v>0</v>
      </c>
      <c r="B59" s="238">
        <f>'IH-U17'!$C$36</f>
        <v>0</v>
      </c>
      <c r="C59" s="239">
        <f>'IH-U17'!$D$36</f>
        <v>0</v>
      </c>
      <c r="D59" s="240" t="str">
        <f t="shared" si="13"/>
        <v/>
      </c>
      <c r="E59" s="374"/>
      <c r="F59" s="255">
        <f>'IH-U17'!$F$36</f>
        <v>0</v>
      </c>
      <c r="G59" s="256">
        <f>'IH-U17'!$G$36</f>
        <v>0</v>
      </c>
      <c r="H59" s="257">
        <f>'IH-U17'!$H$36</f>
        <v>0</v>
      </c>
      <c r="I59" s="258" t="str">
        <f t="shared" si="14"/>
        <v/>
      </c>
    </row>
    <row r="60" spans="1:9" ht="15" x14ac:dyDescent="0.25">
      <c r="A60" s="237">
        <f>'IH-U17'!$B$37</f>
        <v>0</v>
      </c>
      <c r="B60" s="238">
        <f>'IH-U17'!$C$37</f>
        <v>0</v>
      </c>
      <c r="C60" s="239">
        <f>'IH-U17'!$D$37</f>
        <v>0</v>
      </c>
      <c r="D60" s="240" t="str">
        <f t="shared" si="13"/>
        <v/>
      </c>
      <c r="E60" s="374"/>
      <c r="F60" s="255">
        <f>'IH-U17'!$F$37</f>
        <v>0</v>
      </c>
      <c r="G60" s="256">
        <f>'IH-U17'!$G$37</f>
        <v>0</v>
      </c>
      <c r="H60" s="257">
        <f>'IH-U17'!$H$37</f>
        <v>0</v>
      </c>
      <c r="I60" s="258" t="str">
        <f t="shared" si="14"/>
        <v/>
      </c>
    </row>
    <row r="61" spans="1:9" ht="15" x14ac:dyDescent="0.25">
      <c r="A61" s="237">
        <f>'IH-U17'!$B$38</f>
        <v>0</v>
      </c>
      <c r="B61" s="238">
        <f>'IH-U17'!$C$38</f>
        <v>0</v>
      </c>
      <c r="C61" s="239">
        <f>'IH-U17'!$D$38</f>
        <v>0</v>
      </c>
      <c r="D61" s="240" t="str">
        <f t="shared" si="13"/>
        <v/>
      </c>
      <c r="E61" s="374"/>
      <c r="F61" s="255">
        <f>'IH-U17'!$F$38</f>
        <v>0</v>
      </c>
      <c r="G61" s="256">
        <f>'IH-U17'!$G$38</f>
        <v>0</v>
      </c>
      <c r="H61" s="257">
        <f>'IH-U17'!$H$38</f>
        <v>0</v>
      </c>
      <c r="I61" s="258" t="str">
        <f t="shared" si="14"/>
        <v/>
      </c>
    </row>
    <row r="62" spans="1:9" ht="15" x14ac:dyDescent="0.25">
      <c r="A62" s="237">
        <f>'IH-U17'!$B$39</f>
        <v>0</v>
      </c>
      <c r="B62" s="238">
        <f>'IH-U17'!$C$39</f>
        <v>0</v>
      </c>
      <c r="C62" s="239">
        <f>'IH-U17'!$D$39</f>
        <v>0</v>
      </c>
      <c r="D62" s="240" t="str">
        <f t="shared" si="13"/>
        <v/>
      </c>
      <c r="E62" s="374"/>
      <c r="F62" s="255">
        <f>'IH-U17'!$F$39</f>
        <v>0</v>
      </c>
      <c r="G62" s="256">
        <f>'IH-U17'!$G$39</f>
        <v>0</v>
      </c>
      <c r="H62" s="257">
        <f>'IH-U17'!$H$39</f>
        <v>0</v>
      </c>
      <c r="I62" s="258" t="str">
        <f t="shared" si="14"/>
        <v/>
      </c>
    </row>
    <row r="63" spans="1:9" ht="15" x14ac:dyDescent="0.25">
      <c r="A63" s="237">
        <f>'IH-U17'!$B$40</f>
        <v>0</v>
      </c>
      <c r="B63" s="238">
        <f>'IH-U17'!$C$40</f>
        <v>0</v>
      </c>
      <c r="C63" s="239">
        <f>'IH-U17'!$D$40</f>
        <v>0</v>
      </c>
      <c r="D63" s="240" t="str">
        <f t="shared" si="13"/>
        <v/>
      </c>
      <c r="E63" s="374"/>
      <c r="F63" s="255">
        <f>'IH-U17'!$F$40</f>
        <v>0</v>
      </c>
      <c r="G63" s="256">
        <f>'IH-U17'!$G$40</f>
        <v>0</v>
      </c>
      <c r="H63" s="257">
        <f>'IH-U17'!$H$40</f>
        <v>0</v>
      </c>
      <c r="I63" s="258" t="str">
        <f t="shared" si="14"/>
        <v/>
      </c>
    </row>
    <row r="64" spans="1:9" ht="15" x14ac:dyDescent="0.25">
      <c r="A64" s="237">
        <f>'IH-U17'!$B$41</f>
        <v>0</v>
      </c>
      <c r="B64" s="238">
        <f>'IH-U17'!$C$41</f>
        <v>0</v>
      </c>
      <c r="C64" s="239">
        <f>'IH-U17'!$D$41</f>
        <v>0</v>
      </c>
      <c r="D64" s="240" t="str">
        <f t="shared" si="13"/>
        <v/>
      </c>
      <c r="E64" s="374"/>
      <c r="F64" s="255">
        <f>'IH-U17'!$F$41</f>
        <v>0</v>
      </c>
      <c r="G64" s="256">
        <f>'IH-U17'!$G$41</f>
        <v>0</v>
      </c>
      <c r="H64" s="257">
        <f>'IH-U17'!$H$41</f>
        <v>0</v>
      </c>
      <c r="I64" s="258" t="str">
        <f t="shared" si="14"/>
        <v/>
      </c>
    </row>
    <row r="65" spans="1:9" ht="15" x14ac:dyDescent="0.25">
      <c r="A65" s="237">
        <f>'IH-U17'!$B$42</f>
        <v>0</v>
      </c>
      <c r="B65" s="238">
        <f>'IH-U17'!$C$42</f>
        <v>0</v>
      </c>
      <c r="C65" s="239">
        <f>'IH-U17'!$D$42</f>
        <v>0</v>
      </c>
      <c r="D65" s="240" t="str">
        <f t="shared" si="13"/>
        <v/>
      </c>
      <c r="E65" s="374"/>
      <c r="F65" s="255">
        <f>'IH-U17'!$F$42</f>
        <v>0</v>
      </c>
      <c r="G65" s="256">
        <f>'IH-U17'!$G$42</f>
        <v>0</v>
      </c>
      <c r="H65" s="257">
        <f>'IH-U17'!$H$42</f>
        <v>0</v>
      </c>
      <c r="I65" s="258" t="str">
        <f t="shared" si="14"/>
        <v/>
      </c>
    </row>
    <row r="66" spans="1:9" ht="15.75" thickBot="1" x14ac:dyDescent="0.3">
      <c r="A66" s="248">
        <f>'IH-U17'!$B$43</f>
        <v>0</v>
      </c>
      <c r="B66" s="249">
        <f>'IH-U17'!$C$43</f>
        <v>0</v>
      </c>
      <c r="C66" s="250">
        <f>'IH-U17'!$D$43</f>
        <v>0</v>
      </c>
      <c r="D66" s="251" t="str">
        <f t="shared" si="13"/>
        <v/>
      </c>
      <c r="E66" s="374"/>
      <c r="F66" s="265">
        <f>'IH-U17'!$F$43</f>
        <v>0</v>
      </c>
      <c r="G66" s="266">
        <f>'IH-U17'!$G$43</f>
        <v>0</v>
      </c>
      <c r="H66" s="267">
        <f>'IH-U17'!$H$43</f>
        <v>0</v>
      </c>
      <c r="I66" s="268" t="str">
        <f>IF(F66&lt;&gt;0,"BSAC","")</f>
        <v/>
      </c>
    </row>
    <row r="67" spans="1:9" ht="15" customHeight="1" x14ac:dyDescent="0.25">
      <c r="A67" s="241">
        <f>'MAC_PSH-U17'!$B$34</f>
        <v>0</v>
      </c>
      <c r="B67" s="235">
        <f>'MAC_PSH-U17'!$C$34</f>
        <v>0</v>
      </c>
      <c r="C67" s="242">
        <f>'MAC_PSH-U17'!$D$34</f>
        <v>0</v>
      </c>
      <c r="D67" s="243" t="str">
        <f t="shared" ref="D67:D76" si="15">IF(A67&lt;&gt;0,"MAC_PSH","")</f>
        <v/>
      </c>
      <c r="E67" s="374" t="s">
        <v>200</v>
      </c>
      <c r="F67" s="262">
        <f>'MAC_PSH-U17'!$F$34</f>
        <v>0</v>
      </c>
      <c r="G67" s="253">
        <f>'MAC_PSH-U17'!$G$34</f>
        <v>0</v>
      </c>
      <c r="H67" s="263">
        <f>'MAC_PSH-U17'!$H$34</f>
        <v>0</v>
      </c>
      <c r="I67" s="264" t="str">
        <f t="shared" ref="I67:I75" si="16">IF(F67&lt;&gt;0,"MAC_PSH","")</f>
        <v/>
      </c>
    </row>
    <row r="68" spans="1:9" ht="15" customHeight="1" x14ac:dyDescent="0.25">
      <c r="A68" s="237">
        <f>'MAC_PSH-U17'!$B$35</f>
        <v>0</v>
      </c>
      <c r="B68" s="238">
        <f>'MAC_PSH-U17'!$C$35</f>
        <v>0</v>
      </c>
      <c r="C68" s="239">
        <f>'MAC_PSH-U17'!$D$35</f>
        <v>0</v>
      </c>
      <c r="D68" s="240" t="str">
        <f t="shared" si="15"/>
        <v/>
      </c>
      <c r="E68" s="374"/>
      <c r="F68" s="255">
        <f>'MAC_PSH-U17'!$F$35</f>
        <v>0</v>
      </c>
      <c r="G68" s="256">
        <f>'MAC_PSH-U17'!$G$35</f>
        <v>0</v>
      </c>
      <c r="H68" s="257">
        <f>'MAC_PSH-U17'!$H$35</f>
        <v>0</v>
      </c>
      <c r="I68" s="258" t="str">
        <f t="shared" si="16"/>
        <v/>
      </c>
    </row>
    <row r="69" spans="1:9" ht="15" customHeight="1" x14ac:dyDescent="0.25">
      <c r="A69" s="237">
        <f>'MAC_PSH-U17'!$B$36</f>
        <v>0</v>
      </c>
      <c r="B69" s="238">
        <f>'MAC_PSH-U17'!$C$36</f>
        <v>0</v>
      </c>
      <c r="C69" s="239">
        <f>'MAC_PSH-U17'!$D$36</f>
        <v>0</v>
      </c>
      <c r="D69" s="240" t="str">
        <f t="shared" si="15"/>
        <v/>
      </c>
      <c r="E69" s="374"/>
      <c r="F69" s="255">
        <f>'MAC_PSH-U17'!$F$36</f>
        <v>0</v>
      </c>
      <c r="G69" s="256">
        <f>'MAC_PSH-U17'!$G$36</f>
        <v>0</v>
      </c>
      <c r="H69" s="257">
        <f>'MAC_PSH-U17'!$H$36</f>
        <v>0</v>
      </c>
      <c r="I69" s="258" t="str">
        <f t="shared" si="16"/>
        <v/>
      </c>
    </row>
    <row r="70" spans="1:9" ht="15" customHeight="1" x14ac:dyDescent="0.25">
      <c r="A70" s="237">
        <f>'MAC_PSH-U17'!$B$37</f>
        <v>0</v>
      </c>
      <c r="B70" s="238">
        <f>'MAC_PSH-U17'!$C$37</f>
        <v>0</v>
      </c>
      <c r="C70" s="239">
        <f>'MAC_PSH-U17'!$D$37</f>
        <v>0</v>
      </c>
      <c r="D70" s="240" t="str">
        <f t="shared" si="15"/>
        <v/>
      </c>
      <c r="E70" s="374"/>
      <c r="F70" s="255">
        <f>'MAC_PSH-U17'!$F$37</f>
        <v>0</v>
      </c>
      <c r="G70" s="256">
        <f>'MAC_PSH-U17'!$G$37</f>
        <v>0</v>
      </c>
      <c r="H70" s="257">
        <f>'MAC_PSH-U17'!$H$37</f>
        <v>0</v>
      </c>
      <c r="I70" s="258" t="str">
        <f t="shared" si="16"/>
        <v/>
      </c>
    </row>
    <row r="71" spans="1:9" ht="15" customHeight="1" x14ac:dyDescent="0.25">
      <c r="A71" s="237">
        <f>'MAC_PSH-U17'!$B$38</f>
        <v>0</v>
      </c>
      <c r="B71" s="238">
        <f>'MAC_PSH-U17'!$C$38</f>
        <v>0</v>
      </c>
      <c r="C71" s="239">
        <f>'MAC_PSH-U17'!$D$38</f>
        <v>0</v>
      </c>
      <c r="D71" s="240" t="str">
        <f t="shared" si="15"/>
        <v/>
      </c>
      <c r="E71" s="374"/>
      <c r="F71" s="255">
        <f>'MAC_PSH-U17'!$F$38</f>
        <v>0</v>
      </c>
      <c r="G71" s="256">
        <f>'MAC_PSH-U17'!$G$38</f>
        <v>0</v>
      </c>
      <c r="H71" s="257">
        <f>'MAC_PSH-U17'!$H$38</f>
        <v>0</v>
      </c>
      <c r="I71" s="258" t="str">
        <f t="shared" si="16"/>
        <v/>
      </c>
    </row>
    <row r="72" spans="1:9" ht="15" customHeight="1" x14ac:dyDescent="0.25">
      <c r="A72" s="237">
        <f>'MAC_PSH-U17'!$B$39</f>
        <v>0</v>
      </c>
      <c r="B72" s="238">
        <f>'MAC_PSH-U17'!$C$39</f>
        <v>0</v>
      </c>
      <c r="C72" s="239">
        <f>'MAC_PSH-U17'!$D$39</f>
        <v>0</v>
      </c>
      <c r="D72" s="240" t="str">
        <f t="shared" si="15"/>
        <v/>
      </c>
      <c r="E72" s="374"/>
      <c r="F72" s="255">
        <f>'MAC_PSH-U17'!$F$39</f>
        <v>0</v>
      </c>
      <c r="G72" s="256">
        <f>'MAC_PSH-U17'!$G$39</f>
        <v>0</v>
      </c>
      <c r="H72" s="257">
        <f>'MAC_PSH-U17'!$H$39</f>
        <v>0</v>
      </c>
      <c r="I72" s="258" t="str">
        <f t="shared" si="16"/>
        <v/>
      </c>
    </row>
    <row r="73" spans="1:9" ht="15" customHeight="1" x14ac:dyDescent="0.25">
      <c r="A73" s="237">
        <f>'MAC_PSH-U17'!$B$40</f>
        <v>0</v>
      </c>
      <c r="B73" s="238">
        <f>'MAC_PSH-U17'!$C$40</f>
        <v>0</v>
      </c>
      <c r="C73" s="239">
        <f>'MAC_PSH-U17'!$D$40</f>
        <v>0</v>
      </c>
      <c r="D73" s="240" t="str">
        <f t="shared" si="15"/>
        <v/>
      </c>
      <c r="E73" s="374"/>
      <c r="F73" s="255">
        <f>'MAC_PSH-U17'!$F$40</f>
        <v>0</v>
      </c>
      <c r="G73" s="256">
        <f>'MAC_PSH-U17'!$G$40</f>
        <v>0</v>
      </c>
      <c r="H73" s="257">
        <f>'MAC_PSH-U17'!$H$40</f>
        <v>0</v>
      </c>
      <c r="I73" s="258" t="str">
        <f t="shared" si="16"/>
        <v/>
      </c>
    </row>
    <row r="74" spans="1:9" ht="15" customHeight="1" x14ac:dyDescent="0.25">
      <c r="A74" s="237">
        <f>'MAC_PSH-U17'!$B$41</f>
        <v>0</v>
      </c>
      <c r="B74" s="238">
        <f>'MAC_PSH-U17'!$C$41</f>
        <v>0</v>
      </c>
      <c r="C74" s="239">
        <f>'MAC_PSH-U17'!$D$41</f>
        <v>0</v>
      </c>
      <c r="D74" s="240" t="str">
        <f t="shared" si="15"/>
        <v/>
      </c>
      <c r="E74" s="374"/>
      <c r="F74" s="255">
        <f>'MAC_PSH-U17'!$F$41</f>
        <v>0</v>
      </c>
      <c r="G74" s="256">
        <f>'MAC_PSH-U17'!$G$41</f>
        <v>0</v>
      </c>
      <c r="H74" s="257">
        <f>'MAC_PSH-U17'!$H$41</f>
        <v>0</v>
      </c>
      <c r="I74" s="258" t="str">
        <f t="shared" si="16"/>
        <v/>
      </c>
    </row>
    <row r="75" spans="1:9" ht="15" customHeight="1" x14ac:dyDescent="0.25">
      <c r="A75" s="237">
        <f>'MAC_PSH-U17'!$B$42</f>
        <v>0</v>
      </c>
      <c r="B75" s="238">
        <f>'MAC_PSH-U17'!$C$42</f>
        <v>0</v>
      </c>
      <c r="C75" s="239">
        <f>'MAC_PSH-U17'!$D$42</f>
        <v>0</v>
      </c>
      <c r="D75" s="240" t="str">
        <f t="shared" si="15"/>
        <v/>
      </c>
      <c r="E75" s="374"/>
      <c r="F75" s="255">
        <f>'MAC_PSH-U17'!$F$42</f>
        <v>0</v>
      </c>
      <c r="G75" s="256">
        <f>'MAC_PSH-U17'!$G$42</f>
        <v>0</v>
      </c>
      <c r="H75" s="257">
        <f>'MAC_PSH-U17'!$H$42</f>
        <v>0</v>
      </c>
      <c r="I75" s="258" t="str">
        <f t="shared" si="16"/>
        <v/>
      </c>
    </row>
    <row r="76" spans="1:9" ht="15.75" customHeight="1" thickBot="1" x14ac:dyDescent="0.3">
      <c r="A76" s="248">
        <f>'MAC_PSH-U17'!$B$43</f>
        <v>0</v>
      </c>
      <c r="B76" s="249">
        <f>'MAC_PSH-U17'!$C$43</f>
        <v>0</v>
      </c>
      <c r="C76" s="250">
        <f>'MAC_PSH-U17'!$D$43</f>
        <v>0</v>
      </c>
      <c r="D76" s="251" t="str">
        <f t="shared" si="15"/>
        <v/>
      </c>
      <c r="E76" s="374"/>
      <c r="F76" s="265">
        <f>'MAC_PSH-U17'!$F$43</f>
        <v>0</v>
      </c>
      <c r="G76" s="266">
        <f>'MAC_PSH-U17'!$G$43</f>
        <v>0</v>
      </c>
      <c r="H76" s="267">
        <f>'MAC_PSH-U17'!$H$43</f>
        <v>0</v>
      </c>
      <c r="I76" s="268" t="str">
        <f>IF(F76&lt;&gt;0,"BSAC","")</f>
        <v/>
      </c>
    </row>
    <row r="77" spans="1:9" ht="15" x14ac:dyDescent="0.25">
      <c r="A77" s="241">
        <f>'TN-U17'!$B$34</f>
        <v>0</v>
      </c>
      <c r="B77" s="235">
        <f>'TN-U17'!$C$34</f>
        <v>0</v>
      </c>
      <c r="C77" s="242">
        <f>'TN-U17'!$D$34</f>
        <v>0</v>
      </c>
      <c r="D77" s="243" t="str">
        <f t="shared" ref="D77:D86" si="17">IF(A77&lt;&gt;0,"TN","")</f>
        <v/>
      </c>
      <c r="E77" s="374" t="s">
        <v>200</v>
      </c>
      <c r="F77" s="262">
        <f>'TN-U17'!$F$34</f>
        <v>0</v>
      </c>
      <c r="G77" s="253">
        <f>'TN-U17'!$G$34</f>
        <v>0</v>
      </c>
      <c r="H77" s="263">
        <f>'TN-U17'!$H$34</f>
        <v>0</v>
      </c>
      <c r="I77" s="264" t="str">
        <f t="shared" ref="I77:I85" si="18">IF(F77&lt;&gt;0,"TN","")</f>
        <v/>
      </c>
    </row>
    <row r="78" spans="1:9" ht="15" x14ac:dyDescent="0.25">
      <c r="A78" s="237">
        <f>'TN-U17'!$B$35</f>
        <v>0</v>
      </c>
      <c r="B78" s="238">
        <f>'TN-U17'!$C$35</f>
        <v>0</v>
      </c>
      <c r="C78" s="239">
        <f>'TN-U17'!$D$35</f>
        <v>0</v>
      </c>
      <c r="D78" s="240" t="str">
        <f t="shared" si="17"/>
        <v/>
      </c>
      <c r="E78" s="374"/>
      <c r="F78" s="255">
        <f>'TN-U17'!$F$35</f>
        <v>0</v>
      </c>
      <c r="G78" s="256">
        <f>'TN-U17'!$G$35</f>
        <v>0</v>
      </c>
      <c r="H78" s="257">
        <f>'TN-U17'!$H$35</f>
        <v>0</v>
      </c>
      <c r="I78" s="258" t="str">
        <f t="shared" si="18"/>
        <v/>
      </c>
    </row>
    <row r="79" spans="1:9" ht="15" x14ac:dyDescent="0.25">
      <c r="A79" s="237">
        <f>'TN-U17'!$B$36</f>
        <v>0</v>
      </c>
      <c r="B79" s="238">
        <f>'TN-U17'!$C$36</f>
        <v>0</v>
      </c>
      <c r="C79" s="239">
        <f>'TN-U17'!$D$36</f>
        <v>0</v>
      </c>
      <c r="D79" s="240" t="str">
        <f t="shared" si="17"/>
        <v/>
      </c>
      <c r="E79" s="374"/>
      <c r="F79" s="255">
        <f>'TN-U17'!$F$36</f>
        <v>0</v>
      </c>
      <c r="G79" s="256">
        <f>'TN-U17'!$G$36</f>
        <v>0</v>
      </c>
      <c r="H79" s="257">
        <f>'TN-U17'!$H$36</f>
        <v>0</v>
      </c>
      <c r="I79" s="258" t="str">
        <f t="shared" si="18"/>
        <v/>
      </c>
    </row>
    <row r="80" spans="1:9" ht="15" x14ac:dyDescent="0.25">
      <c r="A80" s="237">
        <f>'TN-U17'!$B$37</f>
        <v>0</v>
      </c>
      <c r="B80" s="238">
        <f>'TN-U17'!$C$37</f>
        <v>0</v>
      </c>
      <c r="C80" s="239">
        <f>'TN-U17'!$D$37</f>
        <v>0</v>
      </c>
      <c r="D80" s="240" t="str">
        <f t="shared" si="17"/>
        <v/>
      </c>
      <c r="E80" s="374"/>
      <c r="F80" s="255">
        <f>'TN-U17'!$F$37</f>
        <v>0</v>
      </c>
      <c r="G80" s="256">
        <f>'TN-U17'!$G$37</f>
        <v>0</v>
      </c>
      <c r="H80" s="257">
        <f>'TN-U17'!$H$37</f>
        <v>0</v>
      </c>
      <c r="I80" s="258" t="str">
        <f t="shared" si="18"/>
        <v/>
      </c>
    </row>
    <row r="81" spans="1:9" ht="15" x14ac:dyDescent="0.25">
      <c r="A81" s="237">
        <f>'TN-U17'!$B$38</f>
        <v>0</v>
      </c>
      <c r="B81" s="238">
        <f>'TN-U17'!$C$38</f>
        <v>0</v>
      </c>
      <c r="C81" s="239">
        <f>'TN-U17'!$D$38</f>
        <v>0</v>
      </c>
      <c r="D81" s="240" t="str">
        <f t="shared" si="17"/>
        <v/>
      </c>
      <c r="E81" s="374"/>
      <c r="F81" s="255">
        <f>'TN-U17'!$F$38</f>
        <v>0</v>
      </c>
      <c r="G81" s="256">
        <f>'TN-U17'!$G$38</f>
        <v>0</v>
      </c>
      <c r="H81" s="257">
        <f>'TN-U17'!$H$38</f>
        <v>0</v>
      </c>
      <c r="I81" s="258" t="str">
        <f t="shared" si="18"/>
        <v/>
      </c>
    </row>
    <row r="82" spans="1:9" ht="15" x14ac:dyDescent="0.25">
      <c r="A82" s="237">
        <f>'TN-U17'!$B$39</f>
        <v>0</v>
      </c>
      <c r="B82" s="238">
        <f>'TN-U17'!$C$39</f>
        <v>0</v>
      </c>
      <c r="C82" s="239">
        <f>'TN-U17'!$D$39</f>
        <v>0</v>
      </c>
      <c r="D82" s="240" t="str">
        <f t="shared" si="17"/>
        <v/>
      </c>
      <c r="E82" s="374"/>
      <c r="F82" s="255">
        <f>'TN-U17'!$F$39</f>
        <v>0</v>
      </c>
      <c r="G82" s="256">
        <f>'TN-U17'!$G$39</f>
        <v>0</v>
      </c>
      <c r="H82" s="257">
        <f>'TN-U17'!$H$39</f>
        <v>0</v>
      </c>
      <c r="I82" s="258" t="str">
        <f t="shared" si="18"/>
        <v/>
      </c>
    </row>
    <row r="83" spans="1:9" ht="15" x14ac:dyDescent="0.25">
      <c r="A83" s="237">
        <f>'TN-U17'!$B$40</f>
        <v>0</v>
      </c>
      <c r="B83" s="238">
        <f>'TN-U17'!$C$40</f>
        <v>0</v>
      </c>
      <c r="C83" s="239">
        <f>'TN-U17'!$D$40</f>
        <v>0</v>
      </c>
      <c r="D83" s="240" t="str">
        <f t="shared" si="17"/>
        <v/>
      </c>
      <c r="E83" s="374"/>
      <c r="F83" s="255">
        <f>'TN-U17'!$F$40</f>
        <v>0</v>
      </c>
      <c r="G83" s="256">
        <f>'TN-U17'!$G$40</f>
        <v>0</v>
      </c>
      <c r="H83" s="257">
        <f>'TN-U17'!$H$40</f>
        <v>0</v>
      </c>
      <c r="I83" s="258" t="str">
        <f t="shared" si="18"/>
        <v/>
      </c>
    </row>
    <row r="84" spans="1:9" ht="15" x14ac:dyDescent="0.25">
      <c r="A84" s="237">
        <f>'TN-U17'!$B$41</f>
        <v>0</v>
      </c>
      <c r="B84" s="238">
        <f>'TN-U17'!$C$41</f>
        <v>0</v>
      </c>
      <c r="C84" s="239">
        <f>'TN-U17'!$D$41</f>
        <v>0</v>
      </c>
      <c r="D84" s="240" t="str">
        <f t="shared" si="17"/>
        <v/>
      </c>
      <c r="E84" s="374"/>
      <c r="F84" s="255">
        <f>'TN-U17'!$F$41</f>
        <v>0</v>
      </c>
      <c r="G84" s="256">
        <f>'TN-U17'!$G$41</f>
        <v>0</v>
      </c>
      <c r="H84" s="257">
        <f>'TN-U17'!$H$41</f>
        <v>0</v>
      </c>
      <c r="I84" s="258" t="str">
        <f t="shared" si="18"/>
        <v/>
      </c>
    </row>
    <row r="85" spans="1:9" ht="15" x14ac:dyDescent="0.25">
      <c r="A85" s="237">
        <f>'TN-U17'!$B$42</f>
        <v>0</v>
      </c>
      <c r="B85" s="238">
        <f>'TN-U17'!$C$42</f>
        <v>0</v>
      </c>
      <c r="C85" s="239">
        <f>'TN-U17'!$D$42</f>
        <v>0</v>
      </c>
      <c r="D85" s="240" t="str">
        <f t="shared" si="17"/>
        <v/>
      </c>
      <c r="E85" s="374"/>
      <c r="F85" s="255">
        <f>'TN-U17'!$F$42</f>
        <v>0</v>
      </c>
      <c r="G85" s="256">
        <f>'TN-U17'!$G$42</f>
        <v>0</v>
      </c>
      <c r="H85" s="257">
        <f>'TN-U17'!$H$42</f>
        <v>0</v>
      </c>
      <c r="I85" s="258" t="str">
        <f t="shared" si="18"/>
        <v/>
      </c>
    </row>
    <row r="86" spans="1:9" ht="15.75" thickBot="1" x14ac:dyDescent="0.3">
      <c r="A86" s="248">
        <f>'TN-U17'!$B$43</f>
        <v>0</v>
      </c>
      <c r="B86" s="249">
        <f>'TN-U17'!$C$43</f>
        <v>0</v>
      </c>
      <c r="C86" s="250">
        <f>'TN-U17'!$D$43</f>
        <v>0</v>
      </c>
      <c r="D86" s="251" t="str">
        <f t="shared" si="17"/>
        <v/>
      </c>
      <c r="E86" s="374"/>
      <c r="F86" s="265">
        <f>'TN-U17'!$F$43</f>
        <v>0</v>
      </c>
      <c r="G86" s="266">
        <f>'TN-U17'!$G$43</f>
        <v>0</v>
      </c>
      <c r="H86" s="267">
        <f>'TN-U17'!$H$43</f>
        <v>0</v>
      </c>
      <c r="I86" s="268" t="str">
        <f>IF(F86&lt;&gt;0,"BSAC","")</f>
        <v/>
      </c>
    </row>
  </sheetData>
  <sheetProtection algorithmName="SHA-512" hashValue="XeSWJG5jOhS4yeO5B+u19mg3QknoDLTcnc6kSVLrGs1Gkh6rWA7kBETmCWdsrlLdZOb7YCe+S44IfE9bcthOOQ==" saltValue="91vSjhZ4frgJbgZxmFodsQ==" spinCount="100000" sheet="1" objects="1" scenarios="1" selectLockedCells="1"/>
  <mergeCells count="9">
    <mergeCell ref="E77:E86"/>
    <mergeCell ref="E27:E36"/>
    <mergeCell ref="E37:E46"/>
    <mergeCell ref="E47:E56"/>
    <mergeCell ref="A1:I1"/>
    <mergeCell ref="E3:E16"/>
    <mergeCell ref="E17:E26"/>
    <mergeCell ref="E57:E66"/>
    <mergeCell ref="E67:E76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30"/>
  <dimension ref="A1:I86"/>
  <sheetViews>
    <sheetView showZeros="0" topLeftCell="A62" workbookViewId="0">
      <selection activeCell="E186" sqref="E186"/>
    </sheetView>
  </sheetViews>
  <sheetFormatPr defaultRowHeight="12.75" x14ac:dyDescent="0.2"/>
  <cols>
    <col min="2" max="2" width="9.140625" style="7"/>
    <col min="3" max="3" width="23" customWidth="1"/>
    <col min="4" max="4" width="9.5703125" customWidth="1"/>
    <col min="5" max="5" width="6.85546875" customWidth="1"/>
    <col min="7" max="7" width="9.140625" style="7"/>
    <col min="8" max="8" width="24.42578125" customWidth="1"/>
  </cols>
  <sheetData>
    <row r="1" spans="1:9" ht="15.75" thickBot="1" x14ac:dyDescent="0.3">
      <c r="A1" s="368" t="s">
        <v>153</v>
      </c>
      <c r="B1" s="368"/>
      <c r="C1" s="368"/>
      <c r="D1" s="368"/>
      <c r="E1" s="368"/>
      <c r="F1" s="368"/>
      <c r="G1" s="368"/>
      <c r="H1" s="368"/>
      <c r="I1" s="368"/>
    </row>
    <row r="2" spans="1:9" ht="15" x14ac:dyDescent="0.25">
      <c r="A2" s="234" t="s">
        <v>154</v>
      </c>
      <c r="B2" s="235" t="s">
        <v>122</v>
      </c>
      <c r="C2" s="235" t="s">
        <v>155</v>
      </c>
      <c r="D2" s="236" t="s">
        <v>17</v>
      </c>
      <c r="E2" s="38"/>
      <c r="F2" s="252" t="s">
        <v>154</v>
      </c>
      <c r="G2" s="253" t="s">
        <v>122</v>
      </c>
      <c r="H2" s="253" t="s">
        <v>155</v>
      </c>
      <c r="I2" s="254" t="s">
        <v>17</v>
      </c>
    </row>
    <row r="3" spans="1:9" ht="15" x14ac:dyDescent="0.25">
      <c r="A3" s="237">
        <f>'AAAC-U20'!$B$34</f>
        <v>0</v>
      </c>
      <c r="B3" s="238">
        <f>'AAAC-U20'!$C$34</f>
        <v>0</v>
      </c>
      <c r="C3" s="239">
        <f>'AAAC-U20'!$D$34</f>
        <v>0</v>
      </c>
      <c r="D3" s="240" t="str">
        <f>IF(A3&lt;&gt;0,"AAAC","")</f>
        <v/>
      </c>
      <c r="E3" s="374" t="s">
        <v>201</v>
      </c>
      <c r="F3" s="255">
        <f>'AAAC-U20'!$F$34</f>
        <v>0</v>
      </c>
      <c r="G3" s="256">
        <f>'AAAC-U20'!$G$34</f>
        <v>0</v>
      </c>
      <c r="H3" s="257">
        <f>'AAAC-U20'!$H$34</f>
        <v>0</v>
      </c>
      <c r="I3" s="258" t="str">
        <f>IF(F3&lt;&gt;0,"AAAC","")</f>
        <v/>
      </c>
    </row>
    <row r="4" spans="1:9" ht="15" x14ac:dyDescent="0.25">
      <c r="A4" s="237">
        <f>'AAAC-U20'!$B$35</f>
        <v>0</v>
      </c>
      <c r="B4" s="238">
        <f>'AAAC-U20'!$C$35</f>
        <v>0</v>
      </c>
      <c r="C4" s="239">
        <f>'AAAC-U20'!$D$35</f>
        <v>0</v>
      </c>
      <c r="D4" s="240" t="str">
        <f t="shared" ref="D4:D16" si="0">IF(A4&lt;&gt;0,"AAAC","")</f>
        <v/>
      </c>
      <c r="E4" s="374"/>
      <c r="F4" s="255">
        <f>'AAAC-U20'!$F$35</f>
        <v>0</v>
      </c>
      <c r="G4" s="256">
        <f>'AAAC-U20'!$G$35</f>
        <v>0</v>
      </c>
      <c r="H4" s="257">
        <f>'AAAC-U20'!$H$35</f>
        <v>0</v>
      </c>
      <c r="I4" s="258" t="str">
        <f>IF(F4&lt;&gt;0,"AAAC","")</f>
        <v/>
      </c>
    </row>
    <row r="5" spans="1:9" ht="15" x14ac:dyDescent="0.25">
      <c r="A5" s="237">
        <f>'AAAC-U20'!$B$36</f>
        <v>0</v>
      </c>
      <c r="B5" s="238">
        <f>'AAAC-U20'!$C$36</f>
        <v>0</v>
      </c>
      <c r="C5" s="239">
        <f>'AAAC-U20'!$D$36</f>
        <v>0</v>
      </c>
      <c r="D5" s="240" t="str">
        <f t="shared" si="0"/>
        <v/>
      </c>
      <c r="E5" s="374"/>
      <c r="F5" s="255">
        <f>'AAAC-U20'!$F$36</f>
        <v>0</v>
      </c>
      <c r="G5" s="256">
        <f>'AAAC-U20'!$G$36</f>
        <v>0</v>
      </c>
      <c r="H5" s="257">
        <f>'AAAC-U20'!$H$36</f>
        <v>0</v>
      </c>
      <c r="I5" s="258" t="str">
        <f>IF(F5&lt;&gt;0,"AAAC","")</f>
        <v/>
      </c>
    </row>
    <row r="6" spans="1:9" ht="15" x14ac:dyDescent="0.25">
      <c r="A6" s="237">
        <f>'AAAC-U20'!$B$37</f>
        <v>0</v>
      </c>
      <c r="B6" s="238">
        <f>'AAAC-U20'!$C$37</f>
        <v>0</v>
      </c>
      <c r="C6" s="239">
        <f>'AAAC-U20'!$D$37</f>
        <v>0</v>
      </c>
      <c r="D6" s="240" t="str">
        <f t="shared" si="0"/>
        <v/>
      </c>
      <c r="E6" s="374"/>
      <c r="F6" s="255">
        <f>'AAAC-U20'!$F$37</f>
        <v>0</v>
      </c>
      <c r="G6" s="256">
        <f>'AAAC-U20'!$G$37</f>
        <v>0</v>
      </c>
      <c r="H6" s="257">
        <f>'AAAC-U20'!$H$37</f>
        <v>0</v>
      </c>
      <c r="I6" s="258" t="str">
        <f>IF(F6&lt;&gt;0,"AAAC","")</f>
        <v/>
      </c>
    </row>
    <row r="7" spans="1:9" ht="15" x14ac:dyDescent="0.25">
      <c r="A7" s="237">
        <f>'AAAC-U20'!$B$38</f>
        <v>0</v>
      </c>
      <c r="B7" s="238">
        <f>'AAAC-U20'!$C$38</f>
        <v>0</v>
      </c>
      <c r="C7" s="239">
        <f>'AAAC-U20'!$D$38</f>
        <v>0</v>
      </c>
      <c r="D7" s="240" t="str">
        <f t="shared" si="0"/>
        <v/>
      </c>
      <c r="E7" s="374"/>
      <c r="F7" s="255">
        <f>'AAAC-U20'!$F$38</f>
        <v>0</v>
      </c>
      <c r="G7" s="256">
        <f>'AAAC-U20'!$G$38</f>
        <v>0</v>
      </c>
      <c r="H7" s="257">
        <f>'AAAC-U20'!$H$38</f>
        <v>0</v>
      </c>
      <c r="I7" s="258" t="str">
        <f t="shared" ref="I7:I11" si="1">IF(F7&lt;&gt;0,"AAAC","")</f>
        <v/>
      </c>
    </row>
    <row r="8" spans="1:9" ht="15" x14ac:dyDescent="0.25">
      <c r="A8" s="237">
        <f>'AAAC-U20'!$B$39</f>
        <v>0</v>
      </c>
      <c r="B8" s="238">
        <f>'AAAC-U20'!$C$39</f>
        <v>0</v>
      </c>
      <c r="C8" s="239">
        <f>'AAAC-U20'!$D$39</f>
        <v>0</v>
      </c>
      <c r="D8" s="240" t="str">
        <f t="shared" si="0"/>
        <v/>
      </c>
      <c r="E8" s="374"/>
      <c r="F8" s="255">
        <f>'AAAC-U20'!$F$39</f>
        <v>0</v>
      </c>
      <c r="G8" s="256">
        <f>'AAAC-U20'!$G$39</f>
        <v>0</v>
      </c>
      <c r="H8" s="257">
        <f>'AAAC-U20'!$H$39</f>
        <v>0</v>
      </c>
      <c r="I8" s="258" t="str">
        <f t="shared" si="1"/>
        <v/>
      </c>
    </row>
    <row r="9" spans="1:9" ht="15" x14ac:dyDescent="0.25">
      <c r="A9" s="237">
        <f>'AAAC-U20'!$B$40</f>
        <v>0</v>
      </c>
      <c r="B9" s="238">
        <f>'AAAC-U20'!$C$40</f>
        <v>0</v>
      </c>
      <c r="C9" s="239">
        <f>'AAAC-U20'!$D$40</f>
        <v>0</v>
      </c>
      <c r="D9" s="240" t="str">
        <f t="shared" si="0"/>
        <v/>
      </c>
      <c r="E9" s="374"/>
      <c r="F9" s="255">
        <f>'AAAC-U20'!$F$40</f>
        <v>0</v>
      </c>
      <c r="G9" s="256">
        <f>'AAAC-U20'!$G$40</f>
        <v>0</v>
      </c>
      <c r="H9" s="257">
        <f>'AAAC-U20'!$H$40</f>
        <v>0</v>
      </c>
      <c r="I9" s="258" t="str">
        <f t="shared" si="1"/>
        <v/>
      </c>
    </row>
    <row r="10" spans="1:9" ht="15" x14ac:dyDescent="0.25">
      <c r="A10" s="237">
        <f>'AAAC-U20'!$B$41</f>
        <v>0</v>
      </c>
      <c r="B10" s="238">
        <f>'AAAC-U20'!$C$41</f>
        <v>0</v>
      </c>
      <c r="C10" s="239">
        <f>'AAAC-U20'!$D$41</f>
        <v>0</v>
      </c>
      <c r="D10" s="240" t="str">
        <f t="shared" si="0"/>
        <v/>
      </c>
      <c r="E10" s="374"/>
      <c r="F10" s="255">
        <f>'AAAC-U20'!$F$41</f>
        <v>0</v>
      </c>
      <c r="G10" s="256">
        <f>'AAAC-U20'!$G$41</f>
        <v>0</v>
      </c>
      <c r="H10" s="257">
        <f>'AAAC-U20'!$H$41</f>
        <v>0</v>
      </c>
      <c r="I10" s="258" t="str">
        <f t="shared" si="1"/>
        <v/>
      </c>
    </row>
    <row r="11" spans="1:9" ht="15" x14ac:dyDescent="0.25">
      <c r="A11" s="237">
        <f>'AAAC-U20'!$B$42</f>
        <v>0</v>
      </c>
      <c r="B11" s="238">
        <f>'AAAC-U20'!$C$42</f>
        <v>0</v>
      </c>
      <c r="C11" s="239">
        <f>'AAAC-U20'!$D$42</f>
        <v>0</v>
      </c>
      <c r="D11" s="240" t="str">
        <f t="shared" si="0"/>
        <v/>
      </c>
      <c r="E11" s="374"/>
      <c r="F11" s="255">
        <f>'AAAC-U20'!$F$42</f>
        <v>0</v>
      </c>
      <c r="G11" s="256">
        <f>'AAAC-U20'!$G$42</f>
        <v>0</v>
      </c>
      <c r="H11" s="257">
        <f>'AAAC-U20'!$H$42</f>
        <v>0</v>
      </c>
      <c r="I11" s="258" t="str">
        <f t="shared" si="1"/>
        <v/>
      </c>
    </row>
    <row r="12" spans="1:9" ht="15" x14ac:dyDescent="0.25">
      <c r="A12" s="237">
        <f>'AAAC-U20'!$B$43</f>
        <v>0</v>
      </c>
      <c r="B12" s="238">
        <f>'AAAC-U20'!$C$43</f>
        <v>0</v>
      </c>
      <c r="C12" s="239">
        <f>'AAAC-U20'!$D$43</f>
        <v>0</v>
      </c>
      <c r="D12" s="240" t="str">
        <f t="shared" si="0"/>
        <v/>
      </c>
      <c r="E12" s="374"/>
      <c r="F12" s="255">
        <f>'AAAC-U20'!$F$42</f>
        <v>0</v>
      </c>
      <c r="G12" s="256">
        <f>'AAAC-U20'!$G$42</f>
        <v>0</v>
      </c>
      <c r="H12" s="257">
        <f>'AAAC-U20'!$H$42</f>
        <v>0</v>
      </c>
      <c r="I12" s="258" t="str">
        <f t="shared" ref="I12:I15" si="2">IF(F12&lt;&gt;0,"AAAC","")</f>
        <v/>
      </c>
    </row>
    <row r="13" spans="1:9" ht="15" x14ac:dyDescent="0.25">
      <c r="A13" s="237">
        <f>'AAAC-U20'!$B$44</f>
        <v>0</v>
      </c>
      <c r="B13" s="238">
        <f>'AAAC-U20'!$C$44</f>
        <v>0</v>
      </c>
      <c r="C13" s="239">
        <f>'AAAC-U20'!$D$44</f>
        <v>0</v>
      </c>
      <c r="D13" s="240" t="str">
        <f t="shared" si="0"/>
        <v/>
      </c>
      <c r="E13" s="374"/>
      <c r="F13" s="255">
        <f>'AAAC-U20'!$F$42</f>
        <v>0</v>
      </c>
      <c r="G13" s="256">
        <f>'AAAC-U20'!$G$42</f>
        <v>0</v>
      </c>
      <c r="H13" s="257">
        <f>'AAAC-U20'!$H$42</f>
        <v>0</v>
      </c>
      <c r="I13" s="258" t="str">
        <f t="shared" si="2"/>
        <v/>
      </c>
    </row>
    <row r="14" spans="1:9" ht="15" x14ac:dyDescent="0.25">
      <c r="A14" s="237">
        <f>'AAAC-U20'!$B$45</f>
        <v>0</v>
      </c>
      <c r="B14" s="238">
        <f>'AAAC-U20'!$C$45</f>
        <v>0</v>
      </c>
      <c r="C14" s="239">
        <f>'AAAC-U20'!$D$45</f>
        <v>0</v>
      </c>
      <c r="D14" s="240" t="str">
        <f t="shared" si="0"/>
        <v/>
      </c>
      <c r="E14" s="374"/>
      <c r="F14" s="255">
        <f>'AAAC-U20'!$F$42</f>
        <v>0</v>
      </c>
      <c r="G14" s="256">
        <f>'AAAC-U20'!$G$42</f>
        <v>0</v>
      </c>
      <c r="H14" s="257">
        <f>'AAAC-U20'!$H$42</f>
        <v>0</v>
      </c>
      <c r="I14" s="258" t="str">
        <f t="shared" si="2"/>
        <v/>
      </c>
    </row>
    <row r="15" spans="1:9" ht="15" x14ac:dyDescent="0.25">
      <c r="A15" s="237">
        <f>'AAAC-U20'!$B$46</f>
        <v>0</v>
      </c>
      <c r="B15" s="238">
        <f>'AAAC-U20'!$C$46</f>
        <v>0</v>
      </c>
      <c r="C15" s="239">
        <f>'AAAC-U20'!$D$46</f>
        <v>0</v>
      </c>
      <c r="D15" s="240" t="str">
        <f t="shared" si="0"/>
        <v/>
      </c>
      <c r="E15" s="374"/>
      <c r="F15" s="255">
        <f>'AAAC-U20'!$F$42</f>
        <v>0</v>
      </c>
      <c r="G15" s="256">
        <f>'AAAC-U20'!$G$42</f>
        <v>0</v>
      </c>
      <c r="H15" s="257">
        <f>'AAAC-U20'!$H$42</f>
        <v>0</v>
      </c>
      <c r="I15" s="258" t="str">
        <f t="shared" si="2"/>
        <v/>
      </c>
    </row>
    <row r="16" spans="1:9" ht="15.75" thickBot="1" x14ac:dyDescent="0.3">
      <c r="A16" s="237">
        <f>'AAAC-U20'!$B$47</f>
        <v>0</v>
      </c>
      <c r="B16" s="238">
        <f>'AAAC-U20'!$C$47</f>
        <v>0</v>
      </c>
      <c r="C16" s="239">
        <f>'AAAC-U20'!$D$47</f>
        <v>0</v>
      </c>
      <c r="D16" s="240" t="str">
        <f t="shared" si="0"/>
        <v/>
      </c>
      <c r="E16" s="374"/>
      <c r="F16" s="259">
        <f>'AAAC-U20'!$F$47</f>
        <v>0</v>
      </c>
      <c r="G16" s="269">
        <f>'AAAC-U20'!$G$47</f>
        <v>0</v>
      </c>
      <c r="H16" s="260">
        <f>'AAAC-U20'!$H$47</f>
        <v>0</v>
      </c>
      <c r="I16" s="261" t="str">
        <f t="shared" ref="I16" si="3">IF(F16&lt;&gt;0,"AAAC","")</f>
        <v/>
      </c>
    </row>
    <row r="17" spans="1:9" ht="15" x14ac:dyDescent="0.25">
      <c r="A17" s="241">
        <f>'ADAC-U20'!$B$34</f>
        <v>0</v>
      </c>
      <c r="B17" s="235">
        <f>'ADAC-U20'!$C$34</f>
        <v>0</v>
      </c>
      <c r="C17" s="242">
        <f>'ADAC-U20'!$D$34</f>
        <v>0</v>
      </c>
      <c r="D17" s="243" t="str">
        <f>IF(A17&lt;&gt;0,"ADAC","")</f>
        <v/>
      </c>
      <c r="E17" s="374" t="s">
        <v>201</v>
      </c>
      <c r="F17" s="262">
        <f>'ADAC-U20'!$F$34</f>
        <v>0</v>
      </c>
      <c r="G17" s="253">
        <f>'ADAC-U20'!$G$34</f>
        <v>0</v>
      </c>
      <c r="H17" s="263">
        <f>'ADAC-U20'!$H$34</f>
        <v>0</v>
      </c>
      <c r="I17" s="264" t="str">
        <f>IF(F17&lt;&gt;0,"ADAC","")</f>
        <v/>
      </c>
    </row>
    <row r="18" spans="1:9" ht="15" x14ac:dyDescent="0.25">
      <c r="A18" s="237">
        <f>'ADAC-U20'!$B$35</f>
        <v>0</v>
      </c>
      <c r="B18" s="238">
        <f>'ADAC-U20'!$C$35</f>
        <v>0</v>
      </c>
      <c r="C18" s="239">
        <f>'ADAC-U20'!$D$35</f>
        <v>0</v>
      </c>
      <c r="D18" s="240" t="str">
        <f t="shared" ref="D18:D26" si="4">IF(A18&lt;&gt;0,"ADAC","")</f>
        <v/>
      </c>
      <c r="E18" s="374"/>
      <c r="F18" s="255">
        <f>'ADAC-U20'!$F$35</f>
        <v>0</v>
      </c>
      <c r="G18" s="256">
        <f>'ADAC-U20'!$G$35</f>
        <v>0</v>
      </c>
      <c r="H18" s="257">
        <f>'ADAC-U20'!$H$35</f>
        <v>0</v>
      </c>
      <c r="I18" s="258" t="str">
        <f t="shared" ref="I18:I26" si="5">IF(F18&lt;&gt;0,"ADAC","")</f>
        <v/>
      </c>
    </row>
    <row r="19" spans="1:9" ht="15" x14ac:dyDescent="0.25">
      <c r="A19" s="237">
        <f>'ADAC-U20'!$B$36</f>
        <v>0</v>
      </c>
      <c r="B19" s="238">
        <f>'ADAC-U20'!$C$36</f>
        <v>0</v>
      </c>
      <c r="C19" s="239">
        <f>'ADAC-U20'!$D$36</f>
        <v>0</v>
      </c>
      <c r="D19" s="240" t="str">
        <f t="shared" si="4"/>
        <v/>
      </c>
      <c r="E19" s="374"/>
      <c r="F19" s="255">
        <f>'ADAC-U20'!$F$36</f>
        <v>0</v>
      </c>
      <c r="G19" s="256">
        <f>'ADAC-U20'!$G$36</f>
        <v>0</v>
      </c>
      <c r="H19" s="257">
        <f>'ADAC-U20'!$H$36</f>
        <v>0</v>
      </c>
      <c r="I19" s="258" t="str">
        <f t="shared" si="5"/>
        <v/>
      </c>
    </row>
    <row r="20" spans="1:9" ht="15" x14ac:dyDescent="0.25">
      <c r="A20" s="237">
        <f>'ADAC-U20'!$B$37</f>
        <v>0</v>
      </c>
      <c r="B20" s="238">
        <f>'ADAC-U20'!$C$37</f>
        <v>0</v>
      </c>
      <c r="C20" s="239">
        <f>'ADAC-U20'!$D$37</f>
        <v>0</v>
      </c>
      <c r="D20" s="240" t="str">
        <f t="shared" si="4"/>
        <v/>
      </c>
      <c r="E20" s="374"/>
      <c r="F20" s="255">
        <f>'ADAC-U20'!$F$37</f>
        <v>0</v>
      </c>
      <c r="G20" s="256">
        <f>'ADAC-U20'!$G$37</f>
        <v>0</v>
      </c>
      <c r="H20" s="257">
        <f>'ADAC-U20'!$H$37</f>
        <v>0</v>
      </c>
      <c r="I20" s="258" t="str">
        <f t="shared" si="5"/>
        <v/>
      </c>
    </row>
    <row r="21" spans="1:9" ht="15" x14ac:dyDescent="0.25">
      <c r="A21" s="237">
        <f>'ADAC-U20'!$B$38</f>
        <v>0</v>
      </c>
      <c r="B21" s="238">
        <f>'ADAC-U20'!$C$38</f>
        <v>0</v>
      </c>
      <c r="C21" s="239">
        <f>'ADAC-U20'!$D$38</f>
        <v>0</v>
      </c>
      <c r="D21" s="240" t="str">
        <f t="shared" si="4"/>
        <v/>
      </c>
      <c r="E21" s="374"/>
      <c r="F21" s="255">
        <f>'ADAC-U20'!$F$38</f>
        <v>0</v>
      </c>
      <c r="G21" s="256">
        <f>'ADAC-U20'!$G$38</f>
        <v>0</v>
      </c>
      <c r="H21" s="257">
        <f>'ADAC-U20'!$H$38</f>
        <v>0</v>
      </c>
      <c r="I21" s="258" t="str">
        <f t="shared" si="5"/>
        <v/>
      </c>
    </row>
    <row r="22" spans="1:9" ht="15" x14ac:dyDescent="0.25">
      <c r="A22" s="237">
        <f>'ADAC-U20'!$B$39</f>
        <v>0</v>
      </c>
      <c r="B22" s="238">
        <f>'ADAC-U20'!$C$39</f>
        <v>0</v>
      </c>
      <c r="C22" s="239">
        <f>'ADAC-U20'!$D$39</f>
        <v>0</v>
      </c>
      <c r="D22" s="240" t="str">
        <f t="shared" si="4"/>
        <v/>
      </c>
      <c r="E22" s="374"/>
      <c r="F22" s="255">
        <f>'ADAC-U20'!$F$39</f>
        <v>0</v>
      </c>
      <c r="G22" s="256">
        <f>'ADAC-U20'!$G$39</f>
        <v>0</v>
      </c>
      <c r="H22" s="257">
        <f>'ADAC-U20'!$H$39</f>
        <v>0</v>
      </c>
      <c r="I22" s="258" t="str">
        <f t="shared" si="5"/>
        <v/>
      </c>
    </row>
    <row r="23" spans="1:9" ht="15" x14ac:dyDescent="0.25">
      <c r="A23" s="237">
        <f>'ADAC-U20'!$B$40</f>
        <v>0</v>
      </c>
      <c r="B23" s="238">
        <f>'ADAC-U20'!$C$40</f>
        <v>0</v>
      </c>
      <c r="C23" s="239">
        <f>'ADAC-U20'!$D$40</f>
        <v>0</v>
      </c>
      <c r="D23" s="240" t="str">
        <f t="shared" si="4"/>
        <v/>
      </c>
      <c r="E23" s="374"/>
      <c r="F23" s="255">
        <f>'ADAC-U20'!$F$40</f>
        <v>0</v>
      </c>
      <c r="G23" s="256">
        <f>'ADAC-U20'!$G$40</f>
        <v>0</v>
      </c>
      <c r="H23" s="257">
        <f>'ADAC-U20'!$H$40</f>
        <v>0</v>
      </c>
      <c r="I23" s="258" t="str">
        <f t="shared" si="5"/>
        <v/>
      </c>
    </row>
    <row r="24" spans="1:9" ht="15" x14ac:dyDescent="0.25">
      <c r="A24" s="237">
        <f>'ADAC-U20'!$B$41</f>
        <v>0</v>
      </c>
      <c r="B24" s="238">
        <f>'ADAC-U20'!$C$41</f>
        <v>0</v>
      </c>
      <c r="C24" s="239">
        <f>'ADAC-U20'!$D$41</f>
        <v>0</v>
      </c>
      <c r="D24" s="240" t="str">
        <f t="shared" si="4"/>
        <v/>
      </c>
      <c r="E24" s="374"/>
      <c r="F24" s="255">
        <f>'ADAC-U20'!$F$41</f>
        <v>0</v>
      </c>
      <c r="G24" s="256">
        <f>'ADAC-U20'!$G$41</f>
        <v>0</v>
      </c>
      <c r="H24" s="257">
        <f>'ADAC-U20'!$H$41</f>
        <v>0</v>
      </c>
      <c r="I24" s="258" t="str">
        <f t="shared" si="5"/>
        <v/>
      </c>
    </row>
    <row r="25" spans="1:9" ht="15" x14ac:dyDescent="0.25">
      <c r="A25" s="237">
        <f>'ADAC-U20'!$B$42</f>
        <v>0</v>
      </c>
      <c r="B25" s="238">
        <f>'ADAC-U20'!$C$42</f>
        <v>0</v>
      </c>
      <c r="C25" s="239">
        <f>'ADAC-U20'!$D$42</f>
        <v>0</v>
      </c>
      <c r="D25" s="240" t="str">
        <f t="shared" si="4"/>
        <v/>
      </c>
      <c r="E25" s="374"/>
      <c r="F25" s="255">
        <f>'ADAC-U20'!$F$42</f>
        <v>0</v>
      </c>
      <c r="G25" s="256">
        <f>'ADAC-U20'!$G$42</f>
        <v>0</v>
      </c>
      <c r="H25" s="257">
        <f>'ADAC-U20'!$H$42</f>
        <v>0</v>
      </c>
      <c r="I25" s="258" t="str">
        <f t="shared" si="5"/>
        <v/>
      </c>
    </row>
    <row r="26" spans="1:9" ht="15.75" thickBot="1" x14ac:dyDescent="0.3">
      <c r="A26" s="244">
        <f>'ADAC-U20'!$B$43</f>
        <v>0</v>
      </c>
      <c r="B26" s="245">
        <f>'ADAC-U20'!$C$43</f>
        <v>0</v>
      </c>
      <c r="C26" s="246">
        <f>'ADAC-U20'!$D$43</f>
        <v>0</v>
      </c>
      <c r="D26" s="247" t="str">
        <f t="shared" si="4"/>
        <v/>
      </c>
      <c r="E26" s="374"/>
      <c r="F26" s="259">
        <f>'ADAC-U20'!$F$43</f>
        <v>0</v>
      </c>
      <c r="G26" s="269">
        <f>'ADAC-U20'!$G$43</f>
        <v>0</v>
      </c>
      <c r="H26" s="260">
        <f>'ADAC-U20'!$H$43</f>
        <v>0</v>
      </c>
      <c r="I26" s="261" t="str">
        <f t="shared" si="5"/>
        <v/>
      </c>
    </row>
    <row r="27" spans="1:9" ht="15" x14ac:dyDescent="0.25">
      <c r="A27" s="241">
        <f>'BSAC-U20'!$B$34</f>
        <v>0</v>
      </c>
      <c r="B27" s="235">
        <f>'BSAC-U20'!$C$34</f>
        <v>0</v>
      </c>
      <c r="C27" s="242">
        <f>'BSAC-U20'!$D$34</f>
        <v>0</v>
      </c>
      <c r="D27" s="243" t="str">
        <f>IF(A27&lt;&gt;0,"BSAC","")</f>
        <v/>
      </c>
      <c r="E27" s="374" t="s">
        <v>201</v>
      </c>
      <c r="F27" s="262">
        <f>'BSAC-U20'!$F$34</f>
        <v>0</v>
      </c>
      <c r="G27" s="253">
        <f>'BSAC-U20'!$G$34</f>
        <v>0</v>
      </c>
      <c r="H27" s="263">
        <f>'BSAC-U20'!$H$34</f>
        <v>0</v>
      </c>
      <c r="I27" s="264" t="str">
        <f>IF(F27&lt;&gt;0,"BSAC","")</f>
        <v/>
      </c>
    </row>
    <row r="28" spans="1:9" ht="15" x14ac:dyDescent="0.25">
      <c r="A28" s="237">
        <f>'BSAC-U20'!$B$35</f>
        <v>0</v>
      </c>
      <c r="B28" s="238">
        <f>'BSAC-U20'!$C$35</f>
        <v>0</v>
      </c>
      <c r="C28" s="239">
        <f>'BSAC-U20'!$D$35</f>
        <v>0</v>
      </c>
      <c r="D28" s="240" t="str">
        <f t="shared" ref="D28:D36" si="6">IF(A28&lt;&gt;0,"BSAC","")</f>
        <v/>
      </c>
      <c r="E28" s="374"/>
      <c r="F28" s="255">
        <f>'BSAC-U20'!$F$35</f>
        <v>0</v>
      </c>
      <c r="G28" s="256">
        <f>'BSAC-U20'!$G$35</f>
        <v>0</v>
      </c>
      <c r="H28" s="257">
        <f>'BSAC-U20'!$H$35</f>
        <v>0</v>
      </c>
      <c r="I28" s="258" t="str">
        <f t="shared" ref="I28:I36" si="7">IF(F28&lt;&gt;0,"BSAC","")</f>
        <v/>
      </c>
    </row>
    <row r="29" spans="1:9" ht="15" x14ac:dyDescent="0.25">
      <c r="A29" s="237">
        <f>'BSAC-U20'!$B$36</f>
        <v>0</v>
      </c>
      <c r="B29" s="238">
        <f>'BSAC-U20'!$C$36</f>
        <v>0</v>
      </c>
      <c r="C29" s="239">
        <f>'BSAC-U20'!$D$36</f>
        <v>0</v>
      </c>
      <c r="D29" s="240" t="str">
        <f t="shared" si="6"/>
        <v/>
      </c>
      <c r="E29" s="374"/>
      <c r="F29" s="255">
        <f>'BSAC-U20'!$F$36</f>
        <v>0</v>
      </c>
      <c r="G29" s="256">
        <f>'BSAC-U20'!$G$36</f>
        <v>0</v>
      </c>
      <c r="H29" s="257">
        <f>'BSAC-U20'!$H$36</f>
        <v>0</v>
      </c>
      <c r="I29" s="258" t="str">
        <f t="shared" si="7"/>
        <v/>
      </c>
    </row>
    <row r="30" spans="1:9" ht="15" x14ac:dyDescent="0.25">
      <c r="A30" s="237">
        <f>'BSAC-U20'!$B$37</f>
        <v>0</v>
      </c>
      <c r="B30" s="238">
        <f>'BSAC-U20'!$C$37</f>
        <v>0</v>
      </c>
      <c r="C30" s="239">
        <f>'BSAC-U20'!$D$37</f>
        <v>0</v>
      </c>
      <c r="D30" s="240" t="str">
        <f t="shared" si="6"/>
        <v/>
      </c>
      <c r="E30" s="374"/>
      <c r="F30" s="255">
        <f>'BSAC-U20'!$F$37</f>
        <v>0</v>
      </c>
      <c r="G30" s="256">
        <f>'BSAC-U20'!$G$37</f>
        <v>0</v>
      </c>
      <c r="H30" s="257">
        <f>'BSAC-U20'!$H$37</f>
        <v>0</v>
      </c>
      <c r="I30" s="258" t="str">
        <f t="shared" si="7"/>
        <v/>
      </c>
    </row>
    <row r="31" spans="1:9" ht="15" x14ac:dyDescent="0.25">
      <c r="A31" s="237">
        <f>'BSAC-U20'!$B$38</f>
        <v>0</v>
      </c>
      <c r="B31" s="238">
        <f>'BSAC-U20'!$C$38</f>
        <v>0</v>
      </c>
      <c r="C31" s="239">
        <f>'BSAC-U20'!$D$38</f>
        <v>0</v>
      </c>
      <c r="D31" s="240" t="str">
        <f t="shared" si="6"/>
        <v/>
      </c>
      <c r="E31" s="374"/>
      <c r="F31" s="255">
        <f>'BSAC-U20'!$F$38</f>
        <v>0</v>
      </c>
      <c r="G31" s="256">
        <f>'BSAC-U20'!$G$38</f>
        <v>0</v>
      </c>
      <c r="H31" s="257">
        <f>'BSAC-U20'!$H$38</f>
        <v>0</v>
      </c>
      <c r="I31" s="258" t="str">
        <f t="shared" si="7"/>
        <v/>
      </c>
    </row>
    <row r="32" spans="1:9" ht="15" x14ac:dyDescent="0.25">
      <c r="A32" s="237">
        <f>'BSAC-U20'!$B$39</f>
        <v>0</v>
      </c>
      <c r="B32" s="238">
        <f>'BSAC-U20'!$C$39</f>
        <v>0</v>
      </c>
      <c r="C32" s="239">
        <f>'BSAC-U20'!$D$39</f>
        <v>0</v>
      </c>
      <c r="D32" s="240" t="str">
        <f t="shared" si="6"/>
        <v/>
      </c>
      <c r="E32" s="374"/>
      <c r="F32" s="255">
        <f>'BSAC-U20'!$F$39</f>
        <v>0</v>
      </c>
      <c r="G32" s="256">
        <f>'BSAC-U20'!$G$39</f>
        <v>0</v>
      </c>
      <c r="H32" s="257">
        <f>'BSAC-U20'!$H$39</f>
        <v>0</v>
      </c>
      <c r="I32" s="258" t="str">
        <f t="shared" si="7"/>
        <v/>
      </c>
    </row>
    <row r="33" spans="1:9" ht="15" x14ac:dyDescent="0.25">
      <c r="A33" s="237">
        <f>'BSAC-U20'!$B$40</f>
        <v>0</v>
      </c>
      <c r="B33" s="238">
        <f>'BSAC-U20'!$C$40</f>
        <v>0</v>
      </c>
      <c r="C33" s="239">
        <f>'BSAC-U20'!$D$40</f>
        <v>0</v>
      </c>
      <c r="D33" s="240" t="str">
        <f t="shared" si="6"/>
        <v/>
      </c>
      <c r="E33" s="374"/>
      <c r="F33" s="255">
        <f>'BSAC-U20'!$F$40</f>
        <v>0</v>
      </c>
      <c r="G33" s="256">
        <f>'BSAC-U20'!$G$40</f>
        <v>0</v>
      </c>
      <c r="H33" s="257">
        <f>'BSAC-U20'!$H$40</f>
        <v>0</v>
      </c>
      <c r="I33" s="258" t="str">
        <f t="shared" si="7"/>
        <v/>
      </c>
    </row>
    <row r="34" spans="1:9" ht="15" x14ac:dyDescent="0.25">
      <c r="A34" s="237">
        <f>'BSAC-U20'!$B$41</f>
        <v>0</v>
      </c>
      <c r="B34" s="238">
        <f>'BSAC-U20'!$C$41</f>
        <v>0</v>
      </c>
      <c r="C34" s="239">
        <f>'BSAC-U20'!$D$41</f>
        <v>0</v>
      </c>
      <c r="D34" s="240" t="str">
        <f t="shared" si="6"/>
        <v/>
      </c>
      <c r="E34" s="374"/>
      <c r="F34" s="255">
        <f>'BSAC-U20'!$F$41</f>
        <v>0</v>
      </c>
      <c r="G34" s="256">
        <f>'BSAC-U20'!$G$41</f>
        <v>0</v>
      </c>
      <c r="H34" s="257">
        <f>'BSAC-U20'!$H$41</f>
        <v>0</v>
      </c>
      <c r="I34" s="258" t="str">
        <f t="shared" si="7"/>
        <v/>
      </c>
    </row>
    <row r="35" spans="1:9" ht="15" x14ac:dyDescent="0.25">
      <c r="A35" s="237">
        <f>'BSAC-U20'!$B$42</f>
        <v>0</v>
      </c>
      <c r="B35" s="238">
        <f>'BSAC-U20'!$C$42</f>
        <v>0</v>
      </c>
      <c r="C35" s="239">
        <f>'BSAC-U20'!$D$42</f>
        <v>0</v>
      </c>
      <c r="D35" s="240" t="str">
        <f t="shared" si="6"/>
        <v/>
      </c>
      <c r="E35" s="374"/>
      <c r="F35" s="255">
        <f>'BSAC-U20'!$F$42</f>
        <v>0</v>
      </c>
      <c r="G35" s="256">
        <f>'BSAC-U20'!$G$42</f>
        <v>0</v>
      </c>
      <c r="H35" s="257">
        <f>'BSAC-U20'!$H$42</f>
        <v>0</v>
      </c>
      <c r="I35" s="258" t="str">
        <f t="shared" si="7"/>
        <v/>
      </c>
    </row>
    <row r="36" spans="1:9" ht="15.75" thickBot="1" x14ac:dyDescent="0.3">
      <c r="A36" s="244">
        <f>'BSAC-U20'!$B$43</f>
        <v>0</v>
      </c>
      <c r="B36" s="245">
        <f>'BSAC-U20'!$C$43</f>
        <v>0</v>
      </c>
      <c r="C36" s="246">
        <f>'BSAC-U20'!$D$43</f>
        <v>0</v>
      </c>
      <c r="D36" s="247" t="str">
        <f t="shared" si="6"/>
        <v/>
      </c>
      <c r="E36" s="374"/>
      <c r="F36" s="259">
        <f>'BSAC-U20'!$F$43</f>
        <v>0</v>
      </c>
      <c r="G36" s="269">
        <f>'BSAC-U20'!$G$43</f>
        <v>0</v>
      </c>
      <c r="H36" s="260">
        <f>'BSAC-U20'!$H$43</f>
        <v>0</v>
      </c>
      <c r="I36" s="261" t="str">
        <f t="shared" si="7"/>
        <v/>
      </c>
    </row>
    <row r="37" spans="1:9" ht="15" x14ac:dyDescent="0.25">
      <c r="A37" s="241">
        <f>'DHH-U20'!$B$34</f>
        <v>0</v>
      </c>
      <c r="B37" s="235">
        <f>'DHH-U20'!$C$34</f>
        <v>0</v>
      </c>
      <c r="C37" s="242">
        <f>'DHH-U20'!$D$34</f>
        <v>0</v>
      </c>
      <c r="D37" s="243" t="str">
        <f>IF(A37&lt;&gt;0,"DHH","")</f>
        <v/>
      </c>
      <c r="E37" s="374" t="s">
        <v>201</v>
      </c>
      <c r="F37" s="262">
        <f>'DHH-U20'!$F$34</f>
        <v>0</v>
      </c>
      <c r="G37" s="253">
        <f>'DHH-U20'!$G$34</f>
        <v>0</v>
      </c>
      <c r="H37" s="263">
        <f>'DHH-U20'!$H$34</f>
        <v>0</v>
      </c>
      <c r="I37" s="264" t="str">
        <f>IF(F37&lt;&gt;0,"DHH","")</f>
        <v/>
      </c>
    </row>
    <row r="38" spans="1:9" ht="15" x14ac:dyDescent="0.25">
      <c r="A38" s="237">
        <f>'DHH-U20'!$B$35</f>
        <v>0</v>
      </c>
      <c r="B38" s="238">
        <f>'DHH-U20'!$C$35</f>
        <v>0</v>
      </c>
      <c r="C38" s="239">
        <f>'DHH-U20'!$D$35</f>
        <v>0</v>
      </c>
      <c r="D38" s="240" t="str">
        <f t="shared" ref="D38:D46" si="8">IF(A38&lt;&gt;0,"DHH","")</f>
        <v/>
      </c>
      <c r="E38" s="374"/>
      <c r="F38" s="255">
        <f>'DHH-U20'!$F$35</f>
        <v>0</v>
      </c>
      <c r="G38" s="256">
        <f>'DHH-U20'!$G$35</f>
        <v>0</v>
      </c>
      <c r="H38" s="257">
        <f>'DHH-U20'!$H$35</f>
        <v>0</v>
      </c>
      <c r="I38" s="258" t="str">
        <f t="shared" ref="I38:I45" si="9">IF(F38&lt;&gt;0,"DHH","")</f>
        <v/>
      </c>
    </row>
    <row r="39" spans="1:9" ht="15" x14ac:dyDescent="0.25">
      <c r="A39" s="237">
        <f>'DHH-U20'!$B$36</f>
        <v>0</v>
      </c>
      <c r="B39" s="238">
        <f>'DHH-U20'!$C$36</f>
        <v>0</v>
      </c>
      <c r="C39" s="239">
        <f>'DHH-U20'!$D$36</f>
        <v>0</v>
      </c>
      <c r="D39" s="240" t="str">
        <f t="shared" si="8"/>
        <v/>
      </c>
      <c r="E39" s="374"/>
      <c r="F39" s="255">
        <f>'DHH-U20'!$F$36</f>
        <v>0</v>
      </c>
      <c r="G39" s="256">
        <f>'DHH-U20'!$G$36</f>
        <v>0</v>
      </c>
      <c r="H39" s="257">
        <f>'DHH-U20'!$H$36</f>
        <v>0</v>
      </c>
      <c r="I39" s="258" t="str">
        <f t="shared" si="9"/>
        <v/>
      </c>
    </row>
    <row r="40" spans="1:9" ht="15" x14ac:dyDescent="0.25">
      <c r="A40" s="237">
        <f>'DHH-U20'!$B$37</f>
        <v>0</v>
      </c>
      <c r="B40" s="238">
        <f>'DHH-U20'!$C$37</f>
        <v>0</v>
      </c>
      <c r="C40" s="239">
        <f>'DHH-U20'!$D$37</f>
        <v>0</v>
      </c>
      <c r="D40" s="240" t="str">
        <f t="shared" si="8"/>
        <v/>
      </c>
      <c r="E40" s="374"/>
      <c r="F40" s="255">
        <f>'DHH-U20'!$F$37</f>
        <v>0</v>
      </c>
      <c r="G40" s="256">
        <f>'DHH-U20'!$G$37</f>
        <v>0</v>
      </c>
      <c r="H40" s="257">
        <f>'DHH-U20'!$H$37</f>
        <v>0</v>
      </c>
      <c r="I40" s="258" t="str">
        <f t="shared" si="9"/>
        <v/>
      </c>
    </row>
    <row r="41" spans="1:9" ht="15" x14ac:dyDescent="0.25">
      <c r="A41" s="237">
        <f>'DHH-U20'!$B$38</f>
        <v>0</v>
      </c>
      <c r="B41" s="238">
        <f>'DHH-U20'!$C$38</f>
        <v>0</v>
      </c>
      <c r="C41" s="239">
        <f>'DHH-U20'!$D$38</f>
        <v>0</v>
      </c>
      <c r="D41" s="240" t="str">
        <f t="shared" si="8"/>
        <v/>
      </c>
      <c r="E41" s="374"/>
      <c r="F41" s="255">
        <f>'DHH-U20'!$F$38</f>
        <v>0</v>
      </c>
      <c r="G41" s="256">
        <f>'DHH-U20'!$G$38</f>
        <v>0</v>
      </c>
      <c r="H41" s="257">
        <f>'DHH-U20'!$H$38</f>
        <v>0</v>
      </c>
      <c r="I41" s="258" t="str">
        <f t="shared" si="9"/>
        <v/>
      </c>
    </row>
    <row r="42" spans="1:9" ht="15" x14ac:dyDescent="0.25">
      <c r="A42" s="237">
        <f>'DHH-U20'!$B$39</f>
        <v>0</v>
      </c>
      <c r="B42" s="238">
        <f>'DHH-U20'!$C$39</f>
        <v>0</v>
      </c>
      <c r="C42" s="239">
        <f>'DHH-U20'!$D$39</f>
        <v>0</v>
      </c>
      <c r="D42" s="240" t="str">
        <f t="shared" si="8"/>
        <v/>
      </c>
      <c r="E42" s="374"/>
      <c r="F42" s="255">
        <f>'DHH-U20'!$F$39</f>
        <v>0</v>
      </c>
      <c r="G42" s="256">
        <f>'DHH-U20'!$G$39</f>
        <v>0</v>
      </c>
      <c r="H42" s="257">
        <f>'DHH-U20'!$H$39</f>
        <v>0</v>
      </c>
      <c r="I42" s="258" t="str">
        <f t="shared" si="9"/>
        <v/>
      </c>
    </row>
    <row r="43" spans="1:9" ht="15" x14ac:dyDescent="0.25">
      <c r="A43" s="237">
        <f>'DHH-U20'!$B$40</f>
        <v>0</v>
      </c>
      <c r="B43" s="238">
        <f>'DHH-U20'!$C$40</f>
        <v>0</v>
      </c>
      <c r="C43" s="239">
        <f>'DHH-U20'!$D$40</f>
        <v>0</v>
      </c>
      <c r="D43" s="240" t="str">
        <f t="shared" si="8"/>
        <v/>
      </c>
      <c r="E43" s="374"/>
      <c r="F43" s="255">
        <f>'DHH-U20'!$F$40</f>
        <v>0</v>
      </c>
      <c r="G43" s="256">
        <f>'DHH-U20'!$G$40</f>
        <v>0</v>
      </c>
      <c r="H43" s="257">
        <f>'DHH-U20'!$H$40</f>
        <v>0</v>
      </c>
      <c r="I43" s="258" t="str">
        <f t="shared" si="9"/>
        <v/>
      </c>
    </row>
    <row r="44" spans="1:9" ht="15" x14ac:dyDescent="0.25">
      <c r="A44" s="237">
        <f>'DHH-U20'!$B$41</f>
        <v>0</v>
      </c>
      <c r="B44" s="238">
        <f>'DHH-U20'!$C$41</f>
        <v>0</v>
      </c>
      <c r="C44" s="239">
        <f>'DHH-U20'!$D$41</f>
        <v>0</v>
      </c>
      <c r="D44" s="240" t="str">
        <f t="shared" si="8"/>
        <v/>
      </c>
      <c r="E44" s="374"/>
      <c r="F44" s="255">
        <f>'DHH-U20'!$F$41</f>
        <v>0</v>
      </c>
      <c r="G44" s="256">
        <f>'DHH-U20'!$G$41</f>
        <v>0</v>
      </c>
      <c r="H44" s="257">
        <f>'DHH-U20'!$H$41</f>
        <v>0</v>
      </c>
      <c r="I44" s="258" t="str">
        <f t="shared" si="9"/>
        <v/>
      </c>
    </row>
    <row r="45" spans="1:9" ht="15" x14ac:dyDescent="0.25">
      <c r="A45" s="237">
        <f>'DHH-U20'!$B$42</f>
        <v>0</v>
      </c>
      <c r="B45" s="238">
        <f>'DHH-U20'!$C$42</f>
        <v>0</v>
      </c>
      <c r="C45" s="239">
        <f>'DHH-U20'!$D$42</f>
        <v>0</v>
      </c>
      <c r="D45" s="240" t="str">
        <f t="shared" si="8"/>
        <v/>
      </c>
      <c r="E45" s="374"/>
      <c r="F45" s="255">
        <f>'DHH-U20'!$F$42</f>
        <v>0</v>
      </c>
      <c r="G45" s="256">
        <f>'DHH-U20'!$G$42</f>
        <v>0</v>
      </c>
      <c r="H45" s="257">
        <f>'DHH-U20'!$H$42</f>
        <v>0</v>
      </c>
      <c r="I45" s="258" t="str">
        <f t="shared" si="9"/>
        <v/>
      </c>
    </row>
    <row r="46" spans="1:9" ht="15.75" thickBot="1" x14ac:dyDescent="0.3">
      <c r="A46" s="248">
        <f>'DHH-U20'!$B$43</f>
        <v>0</v>
      </c>
      <c r="B46" s="249">
        <f>'DHH-U20'!$C$43</f>
        <v>0</v>
      </c>
      <c r="C46" s="250">
        <f>'DHH-U20'!$D$43</f>
        <v>0</v>
      </c>
      <c r="D46" s="251" t="str">
        <f t="shared" si="8"/>
        <v/>
      </c>
      <c r="E46" s="374"/>
      <c r="F46" s="265">
        <f>'DHH-U20'!$F$43</f>
        <v>0</v>
      </c>
      <c r="G46" s="266">
        <f>'DHH-U20'!$G$43</f>
        <v>0</v>
      </c>
      <c r="H46" s="267">
        <f>'DHH-U20'!$H$43</f>
        <v>0</v>
      </c>
      <c r="I46" s="268" t="str">
        <f>IF(F46&lt;&gt;0,"BSAC","")</f>
        <v/>
      </c>
    </row>
    <row r="47" spans="1:9" ht="15" x14ac:dyDescent="0.25">
      <c r="A47" s="241">
        <f>'ISA-U20'!$B$34</f>
        <v>0</v>
      </c>
      <c r="B47" s="235">
        <f>'ISA-U20'!$C$34</f>
        <v>0</v>
      </c>
      <c r="C47" s="242">
        <f>'ISA-U20'!$D$34</f>
        <v>0</v>
      </c>
      <c r="D47" s="243" t="str">
        <f t="shared" ref="D47:D56" si="10">IF(A47&lt;&gt;0,"ISA","")</f>
        <v/>
      </c>
      <c r="E47" s="374" t="s">
        <v>201</v>
      </c>
      <c r="F47" s="262">
        <f>'ISA-U20'!$F$34</f>
        <v>0</v>
      </c>
      <c r="G47" s="253">
        <f>'ISA-U20'!$G$34</f>
        <v>0</v>
      </c>
      <c r="H47" s="263">
        <f>'ISA-U20'!$H$34</f>
        <v>0</v>
      </c>
      <c r="I47" s="264" t="str">
        <f t="shared" ref="I47:I55" si="11">IF(F47&lt;&gt;0,"ISA","")</f>
        <v/>
      </c>
    </row>
    <row r="48" spans="1:9" ht="15" x14ac:dyDescent="0.25">
      <c r="A48" s="237">
        <f>'ISA-U20'!$B$35</f>
        <v>0</v>
      </c>
      <c r="B48" s="238">
        <f>'ISA-U20'!$C$35</f>
        <v>0</v>
      </c>
      <c r="C48" s="239">
        <f>'ISA-U20'!$D$35</f>
        <v>0</v>
      </c>
      <c r="D48" s="240" t="str">
        <f t="shared" si="10"/>
        <v/>
      </c>
      <c r="E48" s="374"/>
      <c r="F48" s="255">
        <f>'ISA-U20'!$F$35</f>
        <v>0</v>
      </c>
      <c r="G48" s="256">
        <f>'ISA-U20'!$G$35</f>
        <v>0</v>
      </c>
      <c r="H48" s="257">
        <f>'ISA-U20'!$H$35</f>
        <v>0</v>
      </c>
      <c r="I48" s="258" t="str">
        <f t="shared" si="11"/>
        <v/>
      </c>
    </row>
    <row r="49" spans="1:9" ht="15" x14ac:dyDescent="0.25">
      <c r="A49" s="237">
        <f>'ISA-U20'!$B$36</f>
        <v>0</v>
      </c>
      <c r="B49" s="238">
        <f>'ISA-U20'!$C$36</f>
        <v>0</v>
      </c>
      <c r="C49" s="239">
        <f>'ISA-U20'!$D$36</f>
        <v>0</v>
      </c>
      <c r="D49" s="240" t="str">
        <f t="shared" si="10"/>
        <v/>
      </c>
      <c r="E49" s="374"/>
      <c r="F49" s="255">
        <f>'ISA-U20'!$F$36</f>
        <v>0</v>
      </c>
      <c r="G49" s="256">
        <f>'ISA-U20'!$G$36</f>
        <v>0</v>
      </c>
      <c r="H49" s="257">
        <f>'ISA-U20'!$H$36</f>
        <v>0</v>
      </c>
      <c r="I49" s="258" t="str">
        <f t="shared" si="11"/>
        <v/>
      </c>
    </row>
    <row r="50" spans="1:9" ht="15" x14ac:dyDescent="0.25">
      <c r="A50" s="237">
        <f>'ISA-U20'!$B$37</f>
        <v>0</v>
      </c>
      <c r="B50" s="238">
        <f>'ISA-U20'!$C$37</f>
        <v>0</v>
      </c>
      <c r="C50" s="239">
        <f>'ISA-U20'!$D$37</f>
        <v>0</v>
      </c>
      <c r="D50" s="240" t="str">
        <f t="shared" si="10"/>
        <v/>
      </c>
      <c r="E50" s="374"/>
      <c r="F50" s="255">
        <f>'ISA-U20'!$F$37</f>
        <v>0</v>
      </c>
      <c r="G50" s="256">
        <f>'ISA-U20'!$G$37</f>
        <v>0</v>
      </c>
      <c r="H50" s="257">
        <f>'ISA-U20'!$H$37</f>
        <v>0</v>
      </c>
      <c r="I50" s="258" t="str">
        <f t="shared" si="11"/>
        <v/>
      </c>
    </row>
    <row r="51" spans="1:9" ht="15" x14ac:dyDescent="0.25">
      <c r="A51" s="237">
        <f>'ISA-U20'!$B$38</f>
        <v>0</v>
      </c>
      <c r="B51" s="238">
        <f>'ISA-U20'!$C$38</f>
        <v>0</v>
      </c>
      <c r="C51" s="239">
        <f>'ISA-U20'!$D$38</f>
        <v>0</v>
      </c>
      <c r="D51" s="240" t="str">
        <f t="shared" si="10"/>
        <v/>
      </c>
      <c r="E51" s="374"/>
      <c r="F51" s="255">
        <f>'ISA-U20'!$F$38</f>
        <v>0</v>
      </c>
      <c r="G51" s="256">
        <f>'ISA-U20'!$G$38</f>
        <v>0</v>
      </c>
      <c r="H51" s="257">
        <f>'ISA-U20'!$H$38</f>
        <v>0</v>
      </c>
      <c r="I51" s="258" t="str">
        <f t="shared" si="11"/>
        <v/>
      </c>
    </row>
    <row r="52" spans="1:9" ht="15" x14ac:dyDescent="0.25">
      <c r="A52" s="237">
        <f>'ISA-U20'!$B$39</f>
        <v>0</v>
      </c>
      <c r="B52" s="238">
        <f>'ISA-U20'!$C$39</f>
        <v>0</v>
      </c>
      <c r="C52" s="239">
        <f>'ISA-U20'!$D$39</f>
        <v>0</v>
      </c>
      <c r="D52" s="240" t="str">
        <f t="shared" si="10"/>
        <v/>
      </c>
      <c r="E52" s="374"/>
      <c r="F52" s="255">
        <f>'ISA-U20'!$F$39</f>
        <v>0</v>
      </c>
      <c r="G52" s="256">
        <f>'ISA-U20'!$G$39</f>
        <v>0</v>
      </c>
      <c r="H52" s="257">
        <f>'ISA-U20'!$H$39</f>
        <v>0</v>
      </c>
      <c r="I52" s="258" t="str">
        <f t="shared" si="11"/>
        <v/>
      </c>
    </row>
    <row r="53" spans="1:9" ht="15" x14ac:dyDescent="0.25">
      <c r="A53" s="237">
        <f>'ISA-U20'!$B$40</f>
        <v>0</v>
      </c>
      <c r="B53" s="238">
        <f>'ISA-U20'!$C$40</f>
        <v>0</v>
      </c>
      <c r="C53" s="239">
        <f>'ISA-U20'!$D$40</f>
        <v>0</v>
      </c>
      <c r="D53" s="240" t="str">
        <f t="shared" si="10"/>
        <v/>
      </c>
      <c r="E53" s="374"/>
      <c r="F53" s="255">
        <f>'ISA-U20'!$F$40</f>
        <v>0</v>
      </c>
      <c r="G53" s="256">
        <f>'ISA-U20'!$G$40</f>
        <v>0</v>
      </c>
      <c r="H53" s="257">
        <f>'ISA-U20'!$H$40</f>
        <v>0</v>
      </c>
      <c r="I53" s="258" t="str">
        <f t="shared" si="11"/>
        <v/>
      </c>
    </row>
    <row r="54" spans="1:9" ht="15" x14ac:dyDescent="0.25">
      <c r="A54" s="237">
        <f>'ISA-U20'!$B$41</f>
        <v>0</v>
      </c>
      <c r="B54" s="238">
        <f>'ISA-U20'!$C$41</f>
        <v>0</v>
      </c>
      <c r="C54" s="239">
        <f>'ISA-U20'!$D$41</f>
        <v>0</v>
      </c>
      <c r="D54" s="240" t="str">
        <f t="shared" si="10"/>
        <v/>
      </c>
      <c r="E54" s="374"/>
      <c r="F54" s="255">
        <f>'ISA-U20'!$F$41</f>
        <v>0</v>
      </c>
      <c r="G54" s="256">
        <f>'ISA-U20'!$G$41</f>
        <v>0</v>
      </c>
      <c r="H54" s="257">
        <f>'ISA-U20'!$H$41</f>
        <v>0</v>
      </c>
      <c r="I54" s="258" t="str">
        <f t="shared" si="11"/>
        <v/>
      </c>
    </row>
    <row r="55" spans="1:9" ht="15" x14ac:dyDescent="0.25">
      <c r="A55" s="237">
        <f>'ISA-U20'!$B$42</f>
        <v>0</v>
      </c>
      <c r="B55" s="238">
        <f>'ISA-U20'!$C$42</f>
        <v>0</v>
      </c>
      <c r="C55" s="239">
        <f>'ISA-U20'!$D$42</f>
        <v>0</v>
      </c>
      <c r="D55" s="240" t="str">
        <f t="shared" si="10"/>
        <v/>
      </c>
      <c r="E55" s="374"/>
      <c r="F55" s="255">
        <f>'ISA-U20'!$F$42</f>
        <v>0</v>
      </c>
      <c r="G55" s="256">
        <f>'ISA-U20'!$G$42</f>
        <v>0</v>
      </c>
      <c r="H55" s="257">
        <f>'ISA-U20'!$H$42</f>
        <v>0</v>
      </c>
      <c r="I55" s="258" t="str">
        <f t="shared" si="11"/>
        <v/>
      </c>
    </row>
    <row r="56" spans="1:9" ht="15.75" thickBot="1" x14ac:dyDescent="0.3">
      <c r="A56" s="248">
        <f>'ISA-U20'!$B$43</f>
        <v>0</v>
      </c>
      <c r="B56" s="249">
        <f>'ISA-U20'!$C$43</f>
        <v>0</v>
      </c>
      <c r="C56" s="250">
        <f>'ISA-U20'!$D$43</f>
        <v>0</v>
      </c>
      <c r="D56" s="251" t="str">
        <f t="shared" si="10"/>
        <v/>
      </c>
      <c r="E56" s="374"/>
      <c r="F56" s="265">
        <f>'ISA-U20'!$F$43</f>
        <v>0</v>
      </c>
      <c r="G56" s="266">
        <f>'ISA-U20'!$G$43</f>
        <v>0</v>
      </c>
      <c r="H56" s="267">
        <f>'ISA-U20'!$H$43</f>
        <v>0</v>
      </c>
      <c r="I56" s="268" t="str">
        <f>IF(F56&lt;&gt;0,"BSAC","")</f>
        <v/>
      </c>
    </row>
    <row r="57" spans="1:9" ht="15" x14ac:dyDescent="0.25">
      <c r="A57" s="241">
        <f>'IH-U20'!$B$34</f>
        <v>0</v>
      </c>
      <c r="B57" s="235">
        <f>'IH-U20'!$C$34</f>
        <v>0</v>
      </c>
      <c r="C57" s="242">
        <f>'IH-U20'!$D$34</f>
        <v>0</v>
      </c>
      <c r="D57" s="243" t="str">
        <f t="shared" ref="D57:D66" si="12">IF(A57&lt;&gt;0,"IH","")</f>
        <v/>
      </c>
      <c r="E57" s="374" t="s">
        <v>201</v>
      </c>
      <c r="F57" s="262">
        <f>'IH-U20'!$F$34</f>
        <v>0</v>
      </c>
      <c r="G57" s="253">
        <f>'IH-U20'!$G$34</f>
        <v>0</v>
      </c>
      <c r="H57" s="263">
        <f>'IH-U20'!$H$34</f>
        <v>0</v>
      </c>
      <c r="I57" s="264" t="str">
        <f t="shared" ref="I57:I65" si="13">IF(F57&lt;&gt;0,"IH","")</f>
        <v/>
      </c>
    </row>
    <row r="58" spans="1:9" ht="15" x14ac:dyDescent="0.25">
      <c r="A58" s="237">
        <f>'IH-U20'!$B$35</f>
        <v>0</v>
      </c>
      <c r="B58" s="238">
        <f>'IH-U20'!$C$35</f>
        <v>0</v>
      </c>
      <c r="C58" s="239">
        <f>'IH-U20'!$D$35</f>
        <v>0</v>
      </c>
      <c r="D58" s="240" t="str">
        <f t="shared" si="12"/>
        <v/>
      </c>
      <c r="E58" s="374"/>
      <c r="F58" s="255">
        <f>'IH-U20'!$F$35</f>
        <v>0</v>
      </c>
      <c r="G58" s="256">
        <f>'IH-U20'!$G$35</f>
        <v>0</v>
      </c>
      <c r="H58" s="257">
        <f>'IH-U20'!$H$35</f>
        <v>0</v>
      </c>
      <c r="I58" s="258" t="str">
        <f t="shared" si="13"/>
        <v/>
      </c>
    </row>
    <row r="59" spans="1:9" ht="15" x14ac:dyDescent="0.25">
      <c r="A59" s="237">
        <f>'IH-U20'!$B$36</f>
        <v>0</v>
      </c>
      <c r="B59" s="238">
        <f>'IH-U20'!$C$36</f>
        <v>0</v>
      </c>
      <c r="C59" s="239">
        <f>'IH-U20'!$D$36</f>
        <v>0</v>
      </c>
      <c r="D59" s="240" t="str">
        <f t="shared" si="12"/>
        <v/>
      </c>
      <c r="E59" s="374"/>
      <c r="F59" s="255">
        <f>'IH-U20'!$F$36</f>
        <v>0</v>
      </c>
      <c r="G59" s="256">
        <f>'IH-U20'!$G$36</f>
        <v>0</v>
      </c>
      <c r="H59" s="257">
        <f>'IH-U20'!$H$36</f>
        <v>0</v>
      </c>
      <c r="I59" s="258" t="str">
        <f t="shared" si="13"/>
        <v/>
      </c>
    </row>
    <row r="60" spans="1:9" ht="15" x14ac:dyDescent="0.25">
      <c r="A60" s="237">
        <f>'IH-U20'!$B$37</f>
        <v>0</v>
      </c>
      <c r="B60" s="238">
        <f>'IH-U20'!$C$37</f>
        <v>0</v>
      </c>
      <c r="C60" s="239">
        <f>'IH-U20'!$D$37</f>
        <v>0</v>
      </c>
      <c r="D60" s="240" t="str">
        <f t="shared" si="12"/>
        <v/>
      </c>
      <c r="E60" s="374"/>
      <c r="F60" s="255">
        <f>'IH-U20'!$F$37</f>
        <v>0</v>
      </c>
      <c r="G60" s="256">
        <f>'IH-U20'!$G$37</f>
        <v>0</v>
      </c>
      <c r="H60" s="257">
        <f>'IH-U20'!$H$37</f>
        <v>0</v>
      </c>
      <c r="I60" s="258" t="str">
        <f t="shared" si="13"/>
        <v/>
      </c>
    </row>
    <row r="61" spans="1:9" ht="15" x14ac:dyDescent="0.25">
      <c r="A61" s="237">
        <f>'IH-U20'!$B$38</f>
        <v>0</v>
      </c>
      <c r="B61" s="238">
        <f>'IH-U20'!$C$38</f>
        <v>0</v>
      </c>
      <c r="C61" s="239">
        <f>'IH-U20'!$D$38</f>
        <v>0</v>
      </c>
      <c r="D61" s="240" t="str">
        <f t="shared" si="12"/>
        <v/>
      </c>
      <c r="E61" s="374"/>
      <c r="F61" s="255">
        <f>'IH-U20'!$F$38</f>
        <v>0</v>
      </c>
      <c r="G61" s="256">
        <f>'IH-U20'!$G$38</f>
        <v>0</v>
      </c>
      <c r="H61" s="257">
        <f>'IH-U20'!$H$38</f>
        <v>0</v>
      </c>
      <c r="I61" s="258" t="str">
        <f t="shared" si="13"/>
        <v/>
      </c>
    </row>
    <row r="62" spans="1:9" ht="15" x14ac:dyDescent="0.25">
      <c r="A62" s="237">
        <f>'IH-U20'!$B$39</f>
        <v>0</v>
      </c>
      <c r="B62" s="238">
        <f>'IH-U20'!$C$39</f>
        <v>0</v>
      </c>
      <c r="C62" s="239">
        <f>'IH-U20'!$D$39</f>
        <v>0</v>
      </c>
      <c r="D62" s="240" t="str">
        <f t="shared" si="12"/>
        <v/>
      </c>
      <c r="E62" s="374"/>
      <c r="F62" s="255">
        <f>'IH-U20'!$F$39</f>
        <v>0</v>
      </c>
      <c r="G62" s="256">
        <f>'IH-U20'!$G$39</f>
        <v>0</v>
      </c>
      <c r="H62" s="257">
        <f>'IH-U20'!$H$39</f>
        <v>0</v>
      </c>
      <c r="I62" s="258" t="str">
        <f t="shared" si="13"/>
        <v/>
      </c>
    </row>
    <row r="63" spans="1:9" ht="15" x14ac:dyDescent="0.25">
      <c r="A63" s="237">
        <f>'IH-U20'!$B$40</f>
        <v>0</v>
      </c>
      <c r="B63" s="238">
        <f>'IH-U20'!$C$40</f>
        <v>0</v>
      </c>
      <c r="C63" s="239">
        <f>'IH-U20'!$D$40</f>
        <v>0</v>
      </c>
      <c r="D63" s="240" t="str">
        <f t="shared" si="12"/>
        <v/>
      </c>
      <c r="E63" s="374"/>
      <c r="F63" s="255">
        <f>'IH-U20'!$F$40</f>
        <v>0</v>
      </c>
      <c r="G63" s="256">
        <f>'IH-U20'!$G$40</f>
        <v>0</v>
      </c>
      <c r="H63" s="257">
        <f>'IH-U20'!$H$40</f>
        <v>0</v>
      </c>
      <c r="I63" s="258" t="str">
        <f t="shared" si="13"/>
        <v/>
      </c>
    </row>
    <row r="64" spans="1:9" ht="15" x14ac:dyDescent="0.25">
      <c r="A64" s="237">
        <f>'IH-U20'!$B$41</f>
        <v>0</v>
      </c>
      <c r="B64" s="238">
        <f>'IH-U20'!$C$41</f>
        <v>0</v>
      </c>
      <c r="C64" s="239">
        <f>'IH-U20'!$D$41</f>
        <v>0</v>
      </c>
      <c r="D64" s="240" t="str">
        <f t="shared" si="12"/>
        <v/>
      </c>
      <c r="E64" s="374"/>
      <c r="F64" s="255">
        <f>'IH-U20'!$F$41</f>
        <v>0</v>
      </c>
      <c r="G64" s="256">
        <f>'IH-U20'!$G$41</f>
        <v>0</v>
      </c>
      <c r="H64" s="257">
        <f>'IH-U20'!$H$41</f>
        <v>0</v>
      </c>
      <c r="I64" s="258" t="str">
        <f t="shared" si="13"/>
        <v/>
      </c>
    </row>
    <row r="65" spans="1:9" ht="15" x14ac:dyDescent="0.25">
      <c r="A65" s="237">
        <f>'IH-U20'!$B$42</f>
        <v>0</v>
      </c>
      <c r="B65" s="238">
        <f>'IH-U20'!$C$42</f>
        <v>0</v>
      </c>
      <c r="C65" s="239">
        <f>'IH-U20'!$D$42</f>
        <v>0</v>
      </c>
      <c r="D65" s="240" t="str">
        <f t="shared" si="12"/>
        <v/>
      </c>
      <c r="E65" s="374"/>
      <c r="F65" s="255">
        <f>'IH-U20'!$F$42</f>
        <v>0</v>
      </c>
      <c r="G65" s="256">
        <f>'IH-U20'!$G$42</f>
        <v>0</v>
      </c>
      <c r="H65" s="257">
        <f>'IH-U20'!$H$42</f>
        <v>0</v>
      </c>
      <c r="I65" s="258" t="str">
        <f t="shared" si="13"/>
        <v/>
      </c>
    </row>
    <row r="66" spans="1:9" ht="15.75" thickBot="1" x14ac:dyDescent="0.3">
      <c r="A66" s="248">
        <f>'IH-U20'!$B$43</f>
        <v>0</v>
      </c>
      <c r="B66" s="249">
        <f>'IH-U20'!$C$43</f>
        <v>0</v>
      </c>
      <c r="C66" s="250">
        <f>'IH-U20'!$D$43</f>
        <v>0</v>
      </c>
      <c r="D66" s="251" t="str">
        <f t="shared" si="12"/>
        <v/>
      </c>
      <c r="E66" s="374"/>
      <c r="F66" s="265">
        <f>'IH-U20'!$F$43</f>
        <v>0</v>
      </c>
      <c r="G66" s="266">
        <f>'IH-U20'!$G$43</f>
        <v>0</v>
      </c>
      <c r="H66" s="267">
        <f>'IH-U20'!$H$43</f>
        <v>0</v>
      </c>
      <c r="I66" s="268" t="str">
        <f>IF(F66&lt;&gt;0,"BSAC","")</f>
        <v/>
      </c>
    </row>
    <row r="67" spans="1:9" ht="15" customHeight="1" x14ac:dyDescent="0.25">
      <c r="A67" s="241">
        <f>'MAC_PSH-U20'!$B$34</f>
        <v>0</v>
      </c>
      <c r="B67" s="235">
        <f>'MAC_PSH-U20'!$C$34</f>
        <v>0</v>
      </c>
      <c r="C67" s="242">
        <f>'MAC_PSH-U20'!$D$34</f>
        <v>0</v>
      </c>
      <c r="D67" s="243" t="str">
        <f t="shared" ref="D67:D76" si="14">IF(A67&lt;&gt;0,"MAC_PSH","")</f>
        <v/>
      </c>
      <c r="E67" s="374" t="s">
        <v>201</v>
      </c>
      <c r="F67" s="262">
        <f>'MAC_PSH-U20'!$F$34</f>
        <v>0</v>
      </c>
      <c r="G67" s="253">
        <f>'MAC_PSH-U20'!$G$34</f>
        <v>0</v>
      </c>
      <c r="H67" s="263">
        <f>'MAC_PSH-U20'!$H$34</f>
        <v>0</v>
      </c>
      <c r="I67" s="264" t="str">
        <f t="shared" ref="I67:I75" si="15">IF(F67&lt;&gt;0,"MAC_PSH","")</f>
        <v/>
      </c>
    </row>
    <row r="68" spans="1:9" ht="15" customHeight="1" x14ac:dyDescent="0.25">
      <c r="A68" s="237">
        <f>'MAC_PSH-U20'!$B$35</f>
        <v>0</v>
      </c>
      <c r="B68" s="238">
        <f>'MAC_PSH-U20'!$C$35</f>
        <v>0</v>
      </c>
      <c r="C68" s="239">
        <f>'MAC_PSH-U20'!$D$35</f>
        <v>0</v>
      </c>
      <c r="D68" s="240" t="str">
        <f t="shared" si="14"/>
        <v/>
      </c>
      <c r="E68" s="374"/>
      <c r="F68" s="255">
        <f>'MAC_PSH-U20'!$F$35</f>
        <v>0</v>
      </c>
      <c r="G68" s="256">
        <f>'MAC_PSH-U20'!$G$35</f>
        <v>0</v>
      </c>
      <c r="H68" s="257">
        <f>'MAC_PSH-U20'!$H$35</f>
        <v>0</v>
      </c>
      <c r="I68" s="258" t="str">
        <f t="shared" si="15"/>
        <v/>
      </c>
    </row>
    <row r="69" spans="1:9" ht="15" customHeight="1" x14ac:dyDescent="0.25">
      <c r="A69" s="237">
        <f>'MAC_PSH-U20'!$B$36</f>
        <v>0</v>
      </c>
      <c r="B69" s="238">
        <f>'MAC_PSH-U20'!$C$36</f>
        <v>0</v>
      </c>
      <c r="C69" s="239">
        <f>'MAC_PSH-U20'!$D$36</f>
        <v>0</v>
      </c>
      <c r="D69" s="240" t="str">
        <f t="shared" si="14"/>
        <v/>
      </c>
      <c r="E69" s="374"/>
      <c r="F69" s="255">
        <f>'MAC_PSH-U20'!$F$36</f>
        <v>0</v>
      </c>
      <c r="G69" s="256">
        <f>'MAC_PSH-U20'!$G$36</f>
        <v>0</v>
      </c>
      <c r="H69" s="257">
        <f>'MAC_PSH-U20'!$H$36</f>
        <v>0</v>
      </c>
      <c r="I69" s="258" t="str">
        <f t="shared" si="15"/>
        <v/>
      </c>
    </row>
    <row r="70" spans="1:9" ht="15" customHeight="1" x14ac:dyDescent="0.25">
      <c r="A70" s="237">
        <f>'MAC_PSH-U20'!$B$37</f>
        <v>0</v>
      </c>
      <c r="B70" s="238">
        <f>'MAC_PSH-U20'!$C$37</f>
        <v>0</v>
      </c>
      <c r="C70" s="239">
        <f>'MAC_PSH-U20'!$D$37</f>
        <v>0</v>
      </c>
      <c r="D70" s="240" t="str">
        <f t="shared" si="14"/>
        <v/>
      </c>
      <c r="E70" s="374"/>
      <c r="F70" s="255">
        <f>'MAC_PSH-U20'!$F$37</f>
        <v>0</v>
      </c>
      <c r="G70" s="256">
        <f>'MAC_PSH-U20'!$G$37</f>
        <v>0</v>
      </c>
      <c r="H70" s="257">
        <f>'MAC_PSH-U20'!$H$37</f>
        <v>0</v>
      </c>
      <c r="I70" s="258" t="str">
        <f t="shared" si="15"/>
        <v/>
      </c>
    </row>
    <row r="71" spans="1:9" ht="15" customHeight="1" x14ac:dyDescent="0.25">
      <c r="A71" s="237">
        <f>'MAC_PSH-U20'!$B$38</f>
        <v>0</v>
      </c>
      <c r="B71" s="238">
        <f>'MAC_PSH-U20'!$C$38</f>
        <v>0</v>
      </c>
      <c r="C71" s="239">
        <f>'MAC_PSH-U20'!$D$38</f>
        <v>0</v>
      </c>
      <c r="D71" s="240" t="str">
        <f t="shared" si="14"/>
        <v/>
      </c>
      <c r="E71" s="374"/>
      <c r="F71" s="255">
        <f>'MAC_PSH-U20'!$F$38</f>
        <v>0</v>
      </c>
      <c r="G71" s="256">
        <f>'MAC_PSH-U20'!$G$38</f>
        <v>0</v>
      </c>
      <c r="H71" s="257">
        <f>'MAC_PSH-U20'!$H$38</f>
        <v>0</v>
      </c>
      <c r="I71" s="258" t="str">
        <f t="shared" si="15"/>
        <v/>
      </c>
    </row>
    <row r="72" spans="1:9" ht="15" customHeight="1" x14ac:dyDescent="0.25">
      <c r="A72" s="237">
        <f>'MAC_PSH-U20'!$B$39</f>
        <v>0</v>
      </c>
      <c r="B72" s="238">
        <f>'MAC_PSH-U20'!$C$39</f>
        <v>0</v>
      </c>
      <c r="C72" s="239">
        <f>'MAC_PSH-U20'!$D$39</f>
        <v>0</v>
      </c>
      <c r="D72" s="240" t="str">
        <f t="shared" si="14"/>
        <v/>
      </c>
      <c r="E72" s="374"/>
      <c r="F72" s="255">
        <f>'MAC_PSH-U20'!$F$39</f>
        <v>0</v>
      </c>
      <c r="G72" s="256">
        <f>'MAC_PSH-U20'!$G$39</f>
        <v>0</v>
      </c>
      <c r="H72" s="257">
        <f>'MAC_PSH-U20'!$H$39</f>
        <v>0</v>
      </c>
      <c r="I72" s="258" t="str">
        <f t="shared" si="15"/>
        <v/>
      </c>
    </row>
    <row r="73" spans="1:9" ht="15" customHeight="1" x14ac:dyDescent="0.25">
      <c r="A73" s="237">
        <f>'MAC_PSH-U20'!$B$40</f>
        <v>0</v>
      </c>
      <c r="B73" s="238">
        <f>'MAC_PSH-U20'!$C$40</f>
        <v>0</v>
      </c>
      <c r="C73" s="239">
        <f>'MAC_PSH-U20'!$D$40</f>
        <v>0</v>
      </c>
      <c r="D73" s="240" t="str">
        <f t="shared" si="14"/>
        <v/>
      </c>
      <c r="E73" s="374"/>
      <c r="F73" s="255">
        <f>'MAC_PSH-U20'!$F$40</f>
        <v>0</v>
      </c>
      <c r="G73" s="256">
        <f>'MAC_PSH-U20'!$G$40</f>
        <v>0</v>
      </c>
      <c r="H73" s="257">
        <f>'MAC_PSH-U20'!$H$40</f>
        <v>0</v>
      </c>
      <c r="I73" s="258" t="str">
        <f t="shared" si="15"/>
        <v/>
      </c>
    </row>
    <row r="74" spans="1:9" ht="15" customHeight="1" x14ac:dyDescent="0.25">
      <c r="A74" s="237">
        <f>'MAC_PSH-U20'!$B$41</f>
        <v>0</v>
      </c>
      <c r="B74" s="238">
        <f>'MAC_PSH-U20'!$C$41</f>
        <v>0</v>
      </c>
      <c r="C74" s="239">
        <f>'MAC_PSH-U20'!$D$41</f>
        <v>0</v>
      </c>
      <c r="D74" s="240" t="str">
        <f t="shared" si="14"/>
        <v/>
      </c>
      <c r="E74" s="374"/>
      <c r="F74" s="255">
        <f>'MAC_PSH-U20'!$F$41</f>
        <v>0</v>
      </c>
      <c r="G74" s="256">
        <f>'MAC_PSH-U20'!$G$41</f>
        <v>0</v>
      </c>
      <c r="H74" s="257">
        <f>'MAC_PSH-U20'!$H$41</f>
        <v>0</v>
      </c>
      <c r="I74" s="258" t="str">
        <f t="shared" si="15"/>
        <v/>
      </c>
    </row>
    <row r="75" spans="1:9" ht="15" customHeight="1" x14ac:dyDescent="0.25">
      <c r="A75" s="237">
        <f>'MAC_PSH-U20'!$B$42</f>
        <v>0</v>
      </c>
      <c r="B75" s="238">
        <f>'MAC_PSH-U20'!$C$42</f>
        <v>0</v>
      </c>
      <c r="C75" s="239">
        <f>'MAC_PSH-U20'!$D$42</f>
        <v>0</v>
      </c>
      <c r="D75" s="240" t="str">
        <f t="shared" si="14"/>
        <v/>
      </c>
      <c r="E75" s="374"/>
      <c r="F75" s="255">
        <f>'MAC_PSH-U20'!$F$42</f>
        <v>0</v>
      </c>
      <c r="G75" s="256">
        <f>'MAC_PSH-U20'!$G$42</f>
        <v>0</v>
      </c>
      <c r="H75" s="257">
        <f>'MAC_PSH-U20'!$H$42</f>
        <v>0</v>
      </c>
      <c r="I75" s="258" t="str">
        <f t="shared" si="15"/>
        <v/>
      </c>
    </row>
    <row r="76" spans="1:9" ht="15.75" customHeight="1" thickBot="1" x14ac:dyDescent="0.3">
      <c r="A76" s="248">
        <f>'MAC_PSH-U20'!$B$43</f>
        <v>0</v>
      </c>
      <c r="B76" s="249">
        <f>'MAC_PSH-U20'!$C$43</f>
        <v>0</v>
      </c>
      <c r="C76" s="250">
        <f>'MAC_PSH-U20'!$D$43</f>
        <v>0</v>
      </c>
      <c r="D76" s="251" t="str">
        <f t="shared" si="14"/>
        <v/>
      </c>
      <c r="E76" s="374"/>
      <c r="F76" s="265">
        <f>'MAC_PSH-U20'!$F$43</f>
        <v>0</v>
      </c>
      <c r="G76" s="266">
        <f>'MAC_PSH-U20'!$G$43</f>
        <v>0</v>
      </c>
      <c r="H76" s="267">
        <f>'MAC_PSH-U20'!$H$43</f>
        <v>0</v>
      </c>
      <c r="I76" s="268" t="str">
        <f>IF(F76&lt;&gt;0,"BSAC","")</f>
        <v/>
      </c>
    </row>
    <row r="77" spans="1:9" ht="15" x14ac:dyDescent="0.25">
      <c r="A77" s="241" t="str">
        <f>'TN-U20'!$B$34</f>
        <v>lj</v>
      </c>
      <c r="B77" s="235" t="str">
        <f>'TN-U20'!$C$34</f>
        <v>Guest</v>
      </c>
      <c r="C77" s="242" t="str">
        <f>'TN-U20'!$D$34</f>
        <v>Andrew McFarlane</v>
      </c>
      <c r="D77" s="243" t="str">
        <f t="shared" ref="D77:D86" si="16">IF(A77&lt;&gt;0,"TN","")</f>
        <v>TN</v>
      </c>
      <c r="E77" s="374" t="s">
        <v>201</v>
      </c>
      <c r="F77" s="262">
        <f>'TN-U20'!$F$34</f>
        <v>0</v>
      </c>
      <c r="G77" s="253">
        <f>'TN-U20'!$G$34</f>
        <v>0</v>
      </c>
      <c r="H77" s="263">
        <f>'TN-U20'!$H$34</f>
        <v>0</v>
      </c>
      <c r="I77" s="264" t="str">
        <f t="shared" ref="I77:I85" si="17">IF(F77&lt;&gt;0,"TN","")</f>
        <v/>
      </c>
    </row>
    <row r="78" spans="1:9" ht="15" x14ac:dyDescent="0.25">
      <c r="A78" s="237">
        <f>'TN-U20'!$B$35</f>
        <v>0</v>
      </c>
      <c r="B78" s="238">
        <f>'TN-U20'!$C$35</f>
        <v>0</v>
      </c>
      <c r="C78" s="239">
        <f>'TN-U20'!$D$35</f>
        <v>0</v>
      </c>
      <c r="D78" s="240" t="str">
        <f t="shared" si="16"/>
        <v/>
      </c>
      <c r="E78" s="374"/>
      <c r="F78" s="255">
        <f>'TN-U20'!$F$35</f>
        <v>0</v>
      </c>
      <c r="G78" s="256">
        <f>'TN-U20'!$G$35</f>
        <v>0</v>
      </c>
      <c r="H78" s="257">
        <f>'TN-U20'!$H$35</f>
        <v>0</v>
      </c>
      <c r="I78" s="258" t="str">
        <f t="shared" si="17"/>
        <v/>
      </c>
    </row>
    <row r="79" spans="1:9" ht="15" x14ac:dyDescent="0.25">
      <c r="A79" s="237">
        <f>'TN-U20'!$B$36</f>
        <v>0</v>
      </c>
      <c r="B79" s="238">
        <f>'TN-U20'!$C$36</f>
        <v>0</v>
      </c>
      <c r="C79" s="239">
        <f>'TN-U20'!$D$36</f>
        <v>0</v>
      </c>
      <c r="D79" s="240" t="str">
        <f t="shared" si="16"/>
        <v/>
      </c>
      <c r="E79" s="374"/>
      <c r="F79" s="255">
        <f>'TN-U20'!$F$36</f>
        <v>0</v>
      </c>
      <c r="G79" s="256">
        <f>'TN-U20'!$G$36</f>
        <v>0</v>
      </c>
      <c r="H79" s="257">
        <f>'TN-U20'!$H$36</f>
        <v>0</v>
      </c>
      <c r="I79" s="258" t="str">
        <f t="shared" si="17"/>
        <v/>
      </c>
    </row>
    <row r="80" spans="1:9" ht="15" x14ac:dyDescent="0.25">
      <c r="A80" s="237">
        <f>'TN-U20'!$B$37</f>
        <v>0</v>
      </c>
      <c r="B80" s="238">
        <f>'TN-U20'!$C$37</f>
        <v>0</v>
      </c>
      <c r="C80" s="239">
        <f>'TN-U20'!$D$37</f>
        <v>0</v>
      </c>
      <c r="D80" s="240" t="str">
        <f t="shared" si="16"/>
        <v/>
      </c>
      <c r="E80" s="374"/>
      <c r="F80" s="255">
        <f>'TN-U20'!$F$37</f>
        <v>0</v>
      </c>
      <c r="G80" s="256">
        <f>'TN-U20'!$G$37</f>
        <v>0</v>
      </c>
      <c r="H80" s="257">
        <f>'TN-U20'!$H$37</f>
        <v>0</v>
      </c>
      <c r="I80" s="258" t="str">
        <f t="shared" si="17"/>
        <v/>
      </c>
    </row>
    <row r="81" spans="1:9" ht="15" x14ac:dyDescent="0.25">
      <c r="A81" s="237">
        <f>'TN-U20'!$B$38</f>
        <v>0</v>
      </c>
      <c r="B81" s="238">
        <f>'TN-U20'!$C$38</f>
        <v>0</v>
      </c>
      <c r="C81" s="239">
        <f>'TN-U20'!$D$38</f>
        <v>0</v>
      </c>
      <c r="D81" s="240" t="str">
        <f t="shared" si="16"/>
        <v/>
      </c>
      <c r="E81" s="374"/>
      <c r="F81" s="255">
        <f>'TN-U20'!$F$38</f>
        <v>0</v>
      </c>
      <c r="G81" s="256">
        <f>'TN-U20'!$G$38</f>
        <v>0</v>
      </c>
      <c r="H81" s="257">
        <f>'TN-U20'!$H$38</f>
        <v>0</v>
      </c>
      <c r="I81" s="258" t="str">
        <f t="shared" si="17"/>
        <v/>
      </c>
    </row>
    <row r="82" spans="1:9" ht="15" x14ac:dyDescent="0.25">
      <c r="A82" s="237">
        <f>'TN-U20'!$B$39</f>
        <v>0</v>
      </c>
      <c r="B82" s="238">
        <f>'TN-U20'!$C$39</f>
        <v>0</v>
      </c>
      <c r="C82" s="239">
        <f>'TN-U20'!$D$39</f>
        <v>0</v>
      </c>
      <c r="D82" s="240" t="str">
        <f t="shared" si="16"/>
        <v/>
      </c>
      <c r="E82" s="374"/>
      <c r="F82" s="255">
        <f>'TN-U20'!$F$39</f>
        <v>0</v>
      </c>
      <c r="G82" s="256">
        <f>'TN-U20'!$G$39</f>
        <v>0</v>
      </c>
      <c r="H82" s="257">
        <f>'TN-U20'!$H$39</f>
        <v>0</v>
      </c>
      <c r="I82" s="258" t="str">
        <f t="shared" si="17"/>
        <v/>
      </c>
    </row>
    <row r="83" spans="1:9" ht="15" x14ac:dyDescent="0.25">
      <c r="A83" s="237">
        <f>'TN-U20'!$B$40</f>
        <v>0</v>
      </c>
      <c r="B83" s="238">
        <f>'TN-U20'!$C$40</f>
        <v>0</v>
      </c>
      <c r="C83" s="239">
        <f>'TN-U20'!$D$40</f>
        <v>0</v>
      </c>
      <c r="D83" s="240" t="str">
        <f t="shared" si="16"/>
        <v/>
      </c>
      <c r="E83" s="374"/>
      <c r="F83" s="255">
        <f>'TN-U20'!$F$40</f>
        <v>0</v>
      </c>
      <c r="G83" s="256">
        <f>'TN-U20'!$G$40</f>
        <v>0</v>
      </c>
      <c r="H83" s="257">
        <f>'TN-U20'!$H$40</f>
        <v>0</v>
      </c>
      <c r="I83" s="258" t="str">
        <f t="shared" si="17"/>
        <v/>
      </c>
    </row>
    <row r="84" spans="1:9" ht="15" x14ac:dyDescent="0.25">
      <c r="A84" s="237">
        <f>'TN-U20'!$B$41</f>
        <v>0</v>
      </c>
      <c r="B84" s="238">
        <f>'TN-U20'!$C$41</f>
        <v>0</v>
      </c>
      <c r="C84" s="239">
        <f>'TN-U20'!$D$41</f>
        <v>0</v>
      </c>
      <c r="D84" s="240" t="str">
        <f t="shared" si="16"/>
        <v/>
      </c>
      <c r="E84" s="374"/>
      <c r="F84" s="255">
        <f>'TN-U20'!$F$41</f>
        <v>0</v>
      </c>
      <c r="G84" s="256">
        <f>'TN-U20'!$G$41</f>
        <v>0</v>
      </c>
      <c r="H84" s="257">
        <f>'TN-U20'!$H$41</f>
        <v>0</v>
      </c>
      <c r="I84" s="258" t="str">
        <f t="shared" si="17"/>
        <v/>
      </c>
    </row>
    <row r="85" spans="1:9" ht="15" x14ac:dyDescent="0.25">
      <c r="A85" s="237">
        <f>'TN-U20'!$B$42</f>
        <v>0</v>
      </c>
      <c r="B85" s="238">
        <f>'TN-U20'!$C$42</f>
        <v>0</v>
      </c>
      <c r="C85" s="239">
        <f>'TN-U20'!$D$42</f>
        <v>0</v>
      </c>
      <c r="D85" s="240" t="str">
        <f t="shared" si="16"/>
        <v/>
      </c>
      <c r="E85" s="374"/>
      <c r="F85" s="255">
        <f>'TN-U20'!$F$42</f>
        <v>0</v>
      </c>
      <c r="G85" s="256">
        <f>'TN-U20'!$G$42</f>
        <v>0</v>
      </c>
      <c r="H85" s="257">
        <f>'TN-U20'!$H$42</f>
        <v>0</v>
      </c>
      <c r="I85" s="258" t="str">
        <f t="shared" si="17"/>
        <v/>
      </c>
    </row>
    <row r="86" spans="1:9" ht="15.75" thickBot="1" x14ac:dyDescent="0.3">
      <c r="A86" s="248">
        <f>'TN-U20'!$B$43</f>
        <v>0</v>
      </c>
      <c r="B86" s="249">
        <f>'TN-U20'!$C$43</f>
        <v>0</v>
      </c>
      <c r="C86" s="250">
        <f>'TN-U20'!$D$43</f>
        <v>0</v>
      </c>
      <c r="D86" s="251" t="str">
        <f t="shared" si="16"/>
        <v/>
      </c>
      <c r="E86" s="374"/>
      <c r="F86" s="265">
        <f>'TN-U20'!$F$43</f>
        <v>0</v>
      </c>
      <c r="G86" s="266">
        <f>'TN-U20'!$G$43</f>
        <v>0</v>
      </c>
      <c r="H86" s="267">
        <f>'TN-U20'!$H$43</f>
        <v>0</v>
      </c>
      <c r="I86" s="268" t="str">
        <f>IF(F86&lt;&gt;0,"BSAC","")</f>
        <v/>
      </c>
    </row>
  </sheetData>
  <sheetProtection algorithmName="SHA-512" hashValue="O9VmddaJ+u2DwB3ozjuDsYWG0yNBtJDS6SDLGHaJgm9+uUqO0E1JBIueG7sag7V0ToXlp+xUY1hftUYsatWeBA==" saltValue="Ye5qYc/4dAbkEvmjPjWyWg==" spinCount="100000" sheet="1" objects="1" scenarios="1" selectLockedCells="1"/>
  <mergeCells count="9">
    <mergeCell ref="E77:E86"/>
    <mergeCell ref="E27:E36"/>
    <mergeCell ref="E37:E46"/>
    <mergeCell ref="E47:E56"/>
    <mergeCell ref="A1:I1"/>
    <mergeCell ref="E3:E16"/>
    <mergeCell ref="E17:E26"/>
    <mergeCell ref="E57:E66"/>
    <mergeCell ref="E67:E76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14"/>
  <dimension ref="A1:N603"/>
  <sheetViews>
    <sheetView showZeros="0" workbookViewId="0">
      <pane ySplit="1" topLeftCell="A2" activePane="bottomLeft" state="frozen"/>
      <selection activeCell="E186" sqref="E186"/>
      <selection pane="bottomLeft" activeCell="K184" sqref="K184"/>
    </sheetView>
  </sheetViews>
  <sheetFormatPr defaultColWidth="89.140625" defaultRowHeight="15" x14ac:dyDescent="0.3"/>
  <cols>
    <col min="1" max="1" width="5.140625" style="82" bestFit="1" customWidth="1"/>
    <col min="2" max="2" width="11.42578125" style="82" bestFit="1" customWidth="1"/>
    <col min="3" max="3" width="20.28515625" style="83" customWidth="1"/>
    <col min="4" max="4" width="25" style="83" bestFit="1" customWidth="1"/>
    <col min="5" max="5" width="9.7109375" style="83" customWidth="1"/>
    <col min="6" max="6" width="5.7109375" style="102" customWidth="1"/>
    <col min="7" max="7" width="2.85546875" style="83" customWidth="1"/>
    <col min="8" max="8" width="5.140625" style="82" bestFit="1" customWidth="1"/>
    <col min="9" max="9" width="11.42578125" style="82" bestFit="1" customWidth="1"/>
    <col min="10" max="10" width="19.85546875" style="83" customWidth="1"/>
    <col min="11" max="11" width="26.140625" style="83" bestFit="1" customWidth="1"/>
    <col min="12" max="12" width="9.7109375" style="83" customWidth="1"/>
    <col min="13" max="13" width="5.7109375" style="101" customWidth="1"/>
    <col min="14" max="14" width="8.7109375" style="83" hidden="1" customWidth="1"/>
    <col min="15" max="15" width="89.140625" style="83" customWidth="1"/>
    <col min="16" max="16" width="6.42578125" style="83" bestFit="1" customWidth="1"/>
    <col min="17" max="17" width="5.42578125" style="83" bestFit="1" customWidth="1"/>
    <col min="18" max="21" width="89.140625" style="83" customWidth="1"/>
    <col min="22" max="22" width="5.5703125" style="83" bestFit="1" customWidth="1"/>
    <col min="23" max="23" width="9.85546875" style="83" bestFit="1" customWidth="1"/>
    <col min="24" max="16384" width="89.140625" style="83"/>
  </cols>
  <sheetData>
    <row r="1" spans="1:14" ht="27.75" x14ac:dyDescent="0.45">
      <c r="C1" s="127" t="s">
        <v>237</v>
      </c>
      <c r="D1" s="127"/>
      <c r="E1" s="127"/>
      <c r="F1" s="100"/>
      <c r="N1" s="126" t="s">
        <v>46</v>
      </c>
    </row>
    <row r="3" spans="1:14" ht="18.75" x14ac:dyDescent="0.3">
      <c r="C3" s="84" t="s">
        <v>98</v>
      </c>
      <c r="D3" s="84"/>
      <c r="E3" s="84"/>
      <c r="F3" s="103"/>
    </row>
    <row r="5" spans="1:14" x14ac:dyDescent="0.3">
      <c r="B5" s="85"/>
      <c r="C5" s="86"/>
      <c r="D5" s="86"/>
      <c r="E5" s="86"/>
      <c r="F5" s="104"/>
      <c r="I5" s="85"/>
      <c r="J5" s="86"/>
      <c r="K5" s="86"/>
      <c r="L5" s="86"/>
      <c r="M5" s="104"/>
      <c r="N5" s="85"/>
    </row>
    <row r="6" spans="1:14" s="133" customFormat="1" ht="24.95" customHeight="1" x14ac:dyDescent="0.3">
      <c r="A6" s="213" t="str">
        <f>LEFT(B6,3)</f>
        <v>U17</v>
      </c>
      <c r="B6" s="198" t="s">
        <v>32</v>
      </c>
      <c r="C6" s="128" t="s">
        <v>187</v>
      </c>
      <c r="D6" s="129" t="s">
        <v>18</v>
      </c>
      <c r="E6" s="375">
        <f>IF('Lane Draws'!$B$12-COUNTIF('Lane Draws'!$B$2:$G$9,"&gt;88")=0,0,CONCATENATE('Lane Draws'!$B$12-COUNTIF('Lane Draws'!$B$2:$G$9,"&gt;88"), " Non Counters to put in lanes"))</f>
        <v>0</v>
      </c>
      <c r="F6" s="376"/>
      <c r="H6" s="213" t="str">
        <f>LEFT(I6,3)</f>
        <v>U17</v>
      </c>
      <c r="I6" s="198" t="str">
        <f>B6</f>
        <v>U17W</v>
      </c>
      <c r="J6" s="128" t="s">
        <v>187</v>
      </c>
      <c r="K6" s="129" t="s">
        <v>19</v>
      </c>
      <c r="L6" s="375">
        <f>IF('Lane Draws'!$B$12-COUNTIF('Lane Draws'!$B$2:$G$9,"&gt;88")=0,0,CONCATENATE('Lane Draws'!$B$12-COUNTIF('Lane Draws'!$B$2:$G$9,"&gt;88"), " Non Counters to put in lanes"))</f>
        <v>0</v>
      </c>
      <c r="M6" s="376"/>
      <c r="N6" s="132"/>
    </row>
    <row r="7" spans="1:14" ht="24.95" customHeight="1" x14ac:dyDescent="0.3">
      <c r="A7" s="134" t="s">
        <v>97</v>
      </c>
      <c r="B7" s="117" t="s">
        <v>23</v>
      </c>
      <c r="C7" s="124" t="s">
        <v>17</v>
      </c>
      <c r="D7" s="124" t="s">
        <v>20</v>
      </c>
      <c r="E7" s="124" t="s">
        <v>2</v>
      </c>
      <c r="F7" s="135" t="s">
        <v>152</v>
      </c>
      <c r="H7" s="134" t="s">
        <v>97</v>
      </c>
      <c r="I7" s="117" t="s">
        <v>23</v>
      </c>
      <c r="J7" s="124" t="s">
        <v>17</v>
      </c>
      <c r="K7" s="124" t="s">
        <v>20</v>
      </c>
      <c r="L7" s="124" t="s">
        <v>2</v>
      </c>
      <c r="M7" s="135" t="s">
        <v>152</v>
      </c>
      <c r="N7" s="123" t="s">
        <v>22</v>
      </c>
    </row>
    <row r="8" spans="1:14" s="133" customFormat="1" ht="24.95" customHeight="1" x14ac:dyDescent="0.3">
      <c r="A8" s="136">
        <v>1</v>
      </c>
      <c r="B8" s="136">
        <f>'Lane Draws'!B2</f>
        <v>7</v>
      </c>
      <c r="C8" s="137" t="str">
        <f>IFERROR(IF(B8="","",VLOOKUP(B8,Teams!$A$12:$B$29,2,FALSE)),CONCATENATE("NC-",VLOOKUP(B8,'U17 Non Counters'!$G$3:$I$200,3,FALSE)))</f>
        <v>MAC_PSH</v>
      </c>
      <c r="D8" s="138">
        <f ca="1">IFERROR(INDIRECT("'"&amp;C8&amp;"-"&amp;$A6&amp;"'!H"&amp;IF(RIGHT(B6,1)="W",MATCH('Start lists'!C6,'TN-U17'!F:F,0),MATCH('Start lists'!C6,'TN-U17'!B:B,0))+IF(LEFT(D6,1)="A",0,1)&amp;""),IF(RIGHT(A6,2)="17",IF(RIGHT(B6,1)="W",VLOOKUP(B8,'U17 Non Counters'!$G$3:$I$200,2,FALSE),VLOOKUP(B8,'U17 Non Counters'!$B$3:$D$200,2,FALSE)),IF(RIGHT(B6,1)="W",VLOOKUP(B8,'U20 Non Counters'!$G$3:$I$200,2,FALSE),VLOOKUP(B8,'U20 Non Counters'!$B$3:$D$200,2,FALSE))))</f>
        <v>0</v>
      </c>
      <c r="E8" s="138"/>
      <c r="F8" s="139"/>
      <c r="H8" s="136">
        <v>1</v>
      </c>
      <c r="I8" s="136">
        <f>'Lane Draws'!E2</f>
        <v>77</v>
      </c>
      <c r="J8" s="137" t="str">
        <f>IFERROR(IF(I8="","",VLOOKUP(I8,Teams!$A$12:$B$29,2,FALSE)),CONCATENATE("NC-",VLOOKUP(I8,'U17 Non Counters'!$G$3:$I$200,3,FALSE)))</f>
        <v>MAC_PSH</v>
      </c>
      <c r="K8" s="138">
        <f ca="1">IFERROR(INDIRECT("'"&amp;J8&amp;"-"&amp;H6&amp;"'!H"&amp;IF(RIGHT(I6,1)="W",MATCH('Start lists'!J6,'TN-U17'!F:F,0),MATCH('Start lists'!J6,'TN-U17'!J:J,0))+IF(LEFT(K6,1)="A",0,1)&amp;""),IF(RIGHT(H6,2)="17",IF(RIGHT(I6,1)="W",VLOOKUP(I8,'U17 Non Counters'!$G$3:$I$200,2,FALSE),VLOOKUP(I8,'U17 Non Counters'!$B$3:$D$200,2,FALSE)),IF(RIGHT(I6,1)="W",VLOOKUP(I8,'U20 Non Counters'!$G$3:$I$200,2,FALSE),VLOOKUP(I8,'U20 Non Counters'!$B$3:$D$200,2,FALSE))))</f>
        <v>0</v>
      </c>
      <c r="L8" s="138"/>
      <c r="M8" s="139"/>
      <c r="N8" s="140"/>
    </row>
    <row r="9" spans="1:14" s="133" customFormat="1" ht="24.95" customHeight="1" x14ac:dyDescent="0.3">
      <c r="A9" s="136">
        <v>2</v>
      </c>
      <c r="B9" s="136">
        <f>'Lane Draws'!B3</f>
        <v>6</v>
      </c>
      <c r="C9" s="137" t="str">
        <f>IFERROR(IF(B9="","",VLOOKUP(B9,Teams!$A$12:$B$29,2,FALSE)),CONCATENATE("NC-",VLOOKUP(B9,'U17 Non Counters'!$G$3:$I$200,3,FALSE)))</f>
        <v>ISA</v>
      </c>
      <c r="D9" s="138" t="str">
        <f ca="1">IFERROR(INDIRECT("'"&amp;C9&amp;"-"&amp;$A6&amp;"'!H"&amp;IF(RIGHT(B6,1)="W",MATCH('Start lists'!C6,'TN-U17'!F:F,0),MATCH('Start lists'!C6,'TN-U17'!B:B,0))+IF(LEFT(D6,1)="A",0,1)&amp;""),IF(RIGHT(A6,2)="17",IF(RIGHT(B6,1)="W",VLOOKUP(B9,'U17 Non Counters'!$G$3:$I$200,2,FALSE),VLOOKUP(B9,'U17 Non Counters'!$B$3:$D$200,2,FALSE)),IF(RIGHT(B6,1)="W",VLOOKUP(B9,'U20 Non Counters'!$G$3:$I$200,2,FALSE),VLOOKUP(B9,'U20 Non Counters'!$B$3:$D$200,2,FALSE))))</f>
        <v>Amie Ringstead</v>
      </c>
      <c r="E9" s="138"/>
      <c r="F9" s="139"/>
      <c r="H9" s="136">
        <v>2</v>
      </c>
      <c r="I9" s="136">
        <f>'Lane Draws'!E3</f>
        <v>66</v>
      </c>
      <c r="J9" s="137" t="str">
        <f>IFERROR(IF(I9="","",VLOOKUP(I9,Teams!$A$12:$B$29,2,FALSE)),CONCATENATE("NC-",VLOOKUP(I9,'U17 Non Counters'!$G$3:$I$200,3,FALSE)))</f>
        <v>ISA</v>
      </c>
      <c r="K9" s="138">
        <f ca="1">IFERROR(INDIRECT("'"&amp;J9&amp;"-"&amp;H6&amp;"'!H"&amp;IF(RIGHT(I6,1)="W",MATCH('Start lists'!J6,'TN-U17'!F:F,0),MATCH('Start lists'!J6,'TN-U17'!J:J,0))+IF(LEFT(K6,1)="A",0,1)&amp;""),IF(RIGHT(H6,2)="17",IF(RIGHT(I6,1)="W",VLOOKUP(I9,'U17 Non Counters'!$G$3:$I$200,2,FALSE),VLOOKUP(I9,'U17 Non Counters'!$B$3:$D$200,2,FALSE)),IF(RIGHT(I6,1)="W",VLOOKUP(I9,'U20 Non Counters'!$G$3:$I$200,2,FALSE),VLOOKUP(I9,'U20 Non Counters'!$B$3:$D$200,2,FALSE))))</f>
        <v>0</v>
      </c>
      <c r="L9" s="138"/>
      <c r="M9" s="139"/>
      <c r="N9" s="140"/>
    </row>
    <row r="10" spans="1:14" s="133" customFormat="1" ht="24.95" customHeight="1" x14ac:dyDescent="0.3">
      <c r="A10" s="136">
        <v>3</v>
      </c>
      <c r="B10" s="136">
        <f>'Lane Draws'!B4</f>
        <v>4</v>
      </c>
      <c r="C10" s="137" t="str">
        <f>IFERROR(IF(B10="","",VLOOKUP(B10,Teams!$A$12:$B$29,2,FALSE)),CONCATENATE("NC-",VLOOKUP(B10,'U17 Non Counters'!$G$3:$I$200,3,FALSE)))</f>
        <v>DHH</v>
      </c>
      <c r="D10" s="138" t="str">
        <f ca="1">IFERROR(INDIRECT("'"&amp;C10&amp;"-"&amp;$A6&amp;"'!H"&amp;IF(RIGHT(B6,1)="W",MATCH('Start lists'!C6,'TN-U17'!F:F,0),MATCH('Start lists'!C6,'TN-U17'!B:B,0))+IF(LEFT(D6,1)="A",0,1)&amp;""),IF(RIGHT(A6,2)="17",IF(RIGHT(B6,1)="W",VLOOKUP(B10,'U17 Non Counters'!$G$3:$I$200,2,FALSE),VLOOKUP(B10,'U17 Non Counters'!$B$3:$D$200,2,FALSE)),IF(RIGHT(B6,1)="W",VLOOKUP(B10,'U20 Non Counters'!$G$3:$I$200,2,FALSE),VLOOKUP(B10,'U20 Non Counters'!$B$3:$D$200,2,FALSE))))</f>
        <v>Iona Esslemont</v>
      </c>
      <c r="E10" s="138"/>
      <c r="F10" s="139"/>
      <c r="H10" s="136">
        <v>3</v>
      </c>
      <c r="I10" s="136">
        <f>'Lane Draws'!E4</f>
        <v>44</v>
      </c>
      <c r="J10" s="137" t="str">
        <f>IFERROR(IF(I10="","",VLOOKUP(I10,Teams!$A$12:$B$29,2,FALSE)),CONCATENATE("NC-",VLOOKUP(I10,'U17 Non Counters'!$G$3:$I$200,3,FALSE)))</f>
        <v>DHH</v>
      </c>
      <c r="K10" s="138">
        <f ca="1">IFERROR(INDIRECT("'"&amp;J10&amp;"-"&amp;H6&amp;"'!H"&amp;IF(RIGHT(I6,1)="W",MATCH('Start lists'!J6,'TN-U17'!F:F,0),MATCH('Start lists'!J6,'TN-U17'!J:J,0))+IF(LEFT(K6,1)="A",0,1)&amp;""),IF(RIGHT(H6,2)="17",IF(RIGHT(I6,1)="W",VLOOKUP(I10,'U17 Non Counters'!$G$3:$I$200,2,FALSE),VLOOKUP(I10,'U17 Non Counters'!$B$3:$D$200,2,FALSE)),IF(RIGHT(I6,1)="W",VLOOKUP(I10,'U20 Non Counters'!$G$3:$I$200,2,FALSE),VLOOKUP(I10,'U20 Non Counters'!$B$3:$D$200,2,FALSE))))</f>
        <v>0</v>
      </c>
      <c r="L10" s="138"/>
      <c r="M10" s="139"/>
      <c r="N10" s="140"/>
    </row>
    <row r="11" spans="1:14" s="133" customFormat="1" ht="24.95" customHeight="1" x14ac:dyDescent="0.3">
      <c r="A11" s="136">
        <v>4</v>
      </c>
      <c r="B11" s="136">
        <f>'Lane Draws'!B5</f>
        <v>2</v>
      </c>
      <c r="C11" s="137" t="str">
        <f>IFERROR(IF(B11="","",VLOOKUP(B11,Teams!$A$12:$B$29,2,FALSE)),CONCATENATE("NC-",VLOOKUP(B11,'U17 Non Counters'!$G$3:$I$200,3,FALSE)))</f>
        <v>ADAC</v>
      </c>
      <c r="D11" s="138" t="str">
        <f ca="1">IFERROR(INDIRECT("'"&amp;C11&amp;"-"&amp;$A6&amp;"'!H"&amp;IF(RIGHT(B6,1)="W",MATCH('Start lists'!C6,'TN-U17'!F:F,0),MATCH('Start lists'!C6,'TN-U17'!B:B,0))+IF(LEFT(D6,1)="A",0,1)&amp;""),IF(RIGHT(A6,2)="17",IF(RIGHT(B6,1)="W",VLOOKUP(B11,'U17 Non Counters'!$G$3:$I$200,2,FALSE),VLOOKUP(B11,'U17 Non Counters'!$B$3:$D$200,2,FALSE)),IF(RIGHT(B6,1)="W",VLOOKUP(B11,'U20 Non Counters'!$G$3:$I$200,2,FALSE),VLOOKUP(B11,'U20 Non Counters'!$B$3:$D$200,2,FALSE))))</f>
        <v>Lucy Nicoll</v>
      </c>
      <c r="E11" s="138"/>
      <c r="F11" s="139"/>
      <c r="H11" s="136">
        <v>4</v>
      </c>
      <c r="I11" s="136">
        <f>'Lane Draws'!E5</f>
        <v>22</v>
      </c>
      <c r="J11" s="137" t="str">
        <f>IFERROR(IF(I11="","",VLOOKUP(I11,Teams!$A$12:$B$29,2,FALSE)),CONCATENATE("NC-",VLOOKUP(I11,'U17 Non Counters'!$G$3:$I$200,3,FALSE)))</f>
        <v>ADAC</v>
      </c>
      <c r="K11" s="138">
        <f ca="1">IFERROR(INDIRECT("'"&amp;J11&amp;"-"&amp;H6&amp;"'!H"&amp;IF(RIGHT(I6,1)="W",MATCH('Start lists'!J6,'TN-U17'!F:F,0),MATCH('Start lists'!J6,'TN-U17'!J:J,0))+IF(LEFT(K6,1)="A",0,1)&amp;""),IF(RIGHT(H6,2)="17",IF(RIGHT(I6,1)="W",VLOOKUP(I11,'U17 Non Counters'!$G$3:$I$200,2,FALSE),VLOOKUP(I11,'U17 Non Counters'!$B$3:$D$200,2,FALSE)),IF(RIGHT(I6,1)="W",VLOOKUP(I11,'U20 Non Counters'!$G$3:$I$200,2,FALSE),VLOOKUP(I11,'U20 Non Counters'!$B$3:$D$200,2,FALSE))))</f>
        <v>0</v>
      </c>
      <c r="L11" s="138"/>
      <c r="M11" s="139"/>
      <c r="N11" s="140"/>
    </row>
    <row r="12" spans="1:14" s="133" customFormat="1" ht="24.95" customHeight="1" x14ac:dyDescent="0.3">
      <c r="A12" s="136">
        <v>5</v>
      </c>
      <c r="B12" s="136">
        <f>'Lane Draws'!B6</f>
        <v>5</v>
      </c>
      <c r="C12" s="137" t="str">
        <f>IFERROR(IF(B12="","",VLOOKUP(B12,Teams!$A$12:$B$29,2,FALSE)),CONCATENATE("NC-",VLOOKUP(B12,'U17 Non Counters'!$G$3:$I$200,3,FALSE)))</f>
        <v>IH</v>
      </c>
      <c r="D12" s="138">
        <f ca="1">IFERROR(INDIRECT("'"&amp;C12&amp;"-"&amp;$A6&amp;"'!H"&amp;IF(RIGHT(B6,1)="W",MATCH('Start lists'!C6,'TN-U17'!F:F,0),MATCH('Start lists'!C6,'TN-U17'!B:B,0))+IF(LEFT(D6,1)="A",0,1)&amp;""),IF(RIGHT(A6,2)="17",IF(RIGHT(B6,1)="W",VLOOKUP(B12,'U17 Non Counters'!$G$3:$I$200,2,FALSE),VLOOKUP(B12,'U17 Non Counters'!$B$3:$D$200,2,FALSE)),IF(RIGHT(B6,1)="W",VLOOKUP(B12,'U20 Non Counters'!$G$3:$I$200,2,FALSE),VLOOKUP(B12,'U20 Non Counters'!$B$3:$D$200,2,FALSE))))</f>
        <v>0</v>
      </c>
      <c r="E12" s="138"/>
      <c r="F12" s="139"/>
      <c r="H12" s="136">
        <v>5</v>
      </c>
      <c r="I12" s="136">
        <f>'Lane Draws'!E6</f>
        <v>55</v>
      </c>
      <c r="J12" s="137" t="str">
        <f>IFERROR(IF(I12="","",VLOOKUP(I12,Teams!$A$12:$B$29,2,FALSE)),CONCATENATE("NC-",VLOOKUP(I12,'U17 Non Counters'!$G$3:$I$200,3,FALSE)))</f>
        <v>IH</v>
      </c>
      <c r="K12" s="138">
        <f ca="1">IFERROR(INDIRECT("'"&amp;J12&amp;"-"&amp;H6&amp;"'!H"&amp;IF(RIGHT(I6,1)="W",MATCH('Start lists'!J6,'TN-U17'!F:F,0),MATCH('Start lists'!J6,'TN-U17'!J:J,0))+IF(LEFT(K6,1)="A",0,1)&amp;""),IF(RIGHT(H6,2)="17",IF(RIGHT(I6,1)="W",VLOOKUP(I12,'U17 Non Counters'!$G$3:$I$200,2,FALSE),VLOOKUP(I12,'U17 Non Counters'!$B$3:$D$200,2,FALSE)),IF(RIGHT(I6,1)="W",VLOOKUP(I12,'U20 Non Counters'!$G$3:$I$200,2,FALSE),VLOOKUP(I12,'U20 Non Counters'!$B$3:$D$200,2,FALSE))))</f>
        <v>0</v>
      </c>
      <c r="L12" s="138"/>
      <c r="M12" s="139"/>
      <c r="N12" s="140"/>
    </row>
    <row r="13" spans="1:14" s="133" customFormat="1" ht="24.95" customHeight="1" x14ac:dyDescent="0.3">
      <c r="A13" s="136">
        <v>6</v>
      </c>
      <c r="B13" s="136">
        <f>'Lane Draws'!B7</f>
        <v>1</v>
      </c>
      <c r="C13" s="137" t="str">
        <f>IFERROR(IF(B13="","",VLOOKUP(B13,Teams!$A$12:$B$29,2,FALSE)),CONCATENATE("NC-",VLOOKUP(B13,'U17 Non Counters'!$G$3:$I$200,3,FALSE)))</f>
        <v>AAAC</v>
      </c>
      <c r="D13" s="138" t="str">
        <f ca="1">IFERROR(INDIRECT("'"&amp;C13&amp;"-"&amp;$A6&amp;"'!H"&amp;IF(RIGHT(B6,1)="W",MATCH('Start lists'!C6,'TN-U17'!F:F,0),MATCH('Start lists'!C6,'TN-U17'!B:B,0))+IF(LEFT(D6,1)="A",0,1)&amp;""),IF(RIGHT(A6,2)="17",IF(RIGHT(B6,1)="W",VLOOKUP(B13,'U17 Non Counters'!$G$3:$I$200,2,FALSE),VLOOKUP(B13,'U17 Non Counters'!$B$3:$D$200,2,FALSE)),IF(RIGHT(B6,1)="W",VLOOKUP(B13,'U20 Non Counters'!$G$3:$I$200,2,FALSE),VLOOKUP(B13,'U20 Non Counters'!$B$3:$D$200,2,FALSE))))</f>
        <v>Jane Davidson</v>
      </c>
      <c r="E13" s="138"/>
      <c r="F13" s="139"/>
      <c r="H13" s="136">
        <v>6</v>
      </c>
      <c r="I13" s="136">
        <f>'Lane Draws'!E7</f>
        <v>11</v>
      </c>
      <c r="J13" s="137" t="str">
        <f>IFERROR(IF(I13="","",VLOOKUP(I13,Teams!$A$12:$B$29,2,FALSE)),CONCATENATE("NC-",VLOOKUP(I13,'U17 Non Counters'!$G$3:$I$200,3,FALSE)))</f>
        <v>AAAC</v>
      </c>
      <c r="K13" s="138" t="str">
        <f ca="1">IFERROR(INDIRECT("'"&amp;J13&amp;"-"&amp;H6&amp;"'!H"&amp;IF(RIGHT(I6,1)="W",MATCH('Start lists'!J6,'TN-U17'!F:F,0),MATCH('Start lists'!J6,'TN-U17'!J:J,0))+IF(LEFT(K6,1)="A",0,1)&amp;""),IF(RIGHT(H6,2)="17",IF(RIGHT(I6,1)="W",VLOOKUP(I13,'U17 Non Counters'!$G$3:$I$200,2,FALSE),VLOOKUP(I13,'U17 Non Counters'!$B$3:$D$200,2,FALSE)),IF(RIGHT(I6,1)="W",VLOOKUP(I13,'U20 Non Counters'!$G$3:$I$200,2,FALSE),VLOOKUP(I13,'U20 Non Counters'!$B$3:$D$200,2,FALSE))))</f>
        <v>Erin Williams</v>
      </c>
      <c r="L13" s="138"/>
      <c r="M13" s="139"/>
      <c r="N13" s="140"/>
    </row>
    <row r="14" spans="1:14" s="133" customFormat="1" ht="24.95" customHeight="1" x14ac:dyDescent="0.3">
      <c r="A14" s="136">
        <v>7</v>
      </c>
      <c r="B14" s="136">
        <f>'Lane Draws'!B8</f>
        <v>8</v>
      </c>
      <c r="C14" s="137" t="str">
        <f>IFERROR(IF(B14="","",VLOOKUP(B14,Teams!$A$12:$B$29,2,FALSE)),CONCATENATE("NC-",VLOOKUP(B14,'U17 Non Counters'!$G$3:$I$200,3,FALSE)))</f>
        <v>TN</v>
      </c>
      <c r="D14" s="138" t="str">
        <f ca="1">IFERROR(INDIRECT("'"&amp;C14&amp;"-"&amp;$A6&amp;"'!H"&amp;IF(RIGHT(B6,1)="W",MATCH('Start lists'!C6,'TN-U17'!F:F,0),MATCH('Start lists'!C6,'TN-U17'!B:B,0))+IF(LEFT(D6,1)="A",0,1)&amp;""),IF(RIGHT(A6,2)="17",IF(RIGHT(B6,1)="W",VLOOKUP(B14,'U17 Non Counters'!$G$3:$I$200,2,FALSE),VLOOKUP(B14,'U17 Non Counters'!$B$3:$D$200,2,FALSE)),IF(RIGHT(B6,1)="W",VLOOKUP(B14,'U20 Non Counters'!$G$3:$I$200,2,FALSE),VLOOKUP(B14,'U20 Non Counters'!$B$3:$D$200,2,FALSE))))</f>
        <v>EVE TULLOCH</v>
      </c>
      <c r="E14" s="138"/>
      <c r="F14" s="139"/>
      <c r="H14" s="136">
        <v>7</v>
      </c>
      <c r="I14" s="136">
        <f>'Lane Draws'!E8</f>
        <v>88</v>
      </c>
      <c r="J14" s="137" t="str">
        <f>IFERROR(IF(I14="","",VLOOKUP(I14,Teams!$A$12:$B$29,2,FALSE)),CONCATENATE("NC-",VLOOKUP(I14,'U17 Non Counters'!$G$3:$I$200,3,FALSE)))</f>
        <v>TN</v>
      </c>
      <c r="K14" s="138">
        <f ca="1">IFERROR(INDIRECT("'"&amp;J14&amp;"-"&amp;H6&amp;"'!H"&amp;IF(RIGHT(I6,1)="W",MATCH('Start lists'!J6,'TN-U17'!F:F,0),MATCH('Start lists'!J6,'TN-U17'!J:J,0))+IF(LEFT(K6,1)="A",0,1)&amp;""),IF(RIGHT(H6,2)="17",IF(RIGHT(I6,1)="W",VLOOKUP(I14,'U17 Non Counters'!$G$3:$I$200,2,FALSE),VLOOKUP(I14,'U17 Non Counters'!$B$3:$D$200,2,FALSE)),IF(RIGHT(I6,1)="W",VLOOKUP(I14,'U20 Non Counters'!$G$3:$I$200,2,FALSE),VLOOKUP(I14,'U20 Non Counters'!$B$3:$D$200,2,FALSE))))</f>
        <v>0</v>
      </c>
      <c r="L14" s="138"/>
      <c r="M14" s="139"/>
      <c r="N14" s="140"/>
    </row>
    <row r="15" spans="1:14" s="133" customFormat="1" ht="24.95" customHeight="1" x14ac:dyDescent="0.3">
      <c r="A15" s="136">
        <v>8</v>
      </c>
      <c r="B15" s="136">
        <f>'Lane Draws'!B9</f>
        <v>3</v>
      </c>
      <c r="C15" s="137" t="str">
        <f>IFERROR(IF(B15="","",VLOOKUP(B15,Teams!$A$12:$B$29,2,FALSE)),CONCATENATE("NC-",VLOOKUP(B15,'U17 Non Counters'!$G$3:$I$200,3,FALSE)))</f>
        <v>BSAC</v>
      </c>
      <c r="D15" s="138">
        <f ca="1">IFERROR(INDIRECT("'"&amp;C15&amp;"-"&amp;$A6&amp;"'!H"&amp;IF(RIGHT(B6,1)="W",MATCH('Start lists'!C6,'TN-U17'!F:F,0),MATCH('Start lists'!C6,'TN-U17'!B:B,0))+IF(LEFT(D6,1)="A",0,1)&amp;""),IF(RIGHT(A6,2)="17",IF(RIGHT(B6,1)="W",VLOOKUP(B15,'U17 Non Counters'!$G$3:$I$200,2,FALSE),VLOOKUP(B15,'U17 Non Counters'!$B$3:$D$200,2,FALSE)),IF(RIGHT(B6,1)="W",VLOOKUP(B15,'U20 Non Counters'!$G$3:$I$200,2,FALSE),VLOOKUP(B15,'U20 Non Counters'!$B$3:$D$200,2,FALSE))))</f>
        <v>0</v>
      </c>
      <c r="E15" s="138"/>
      <c r="F15" s="139"/>
      <c r="H15" s="136">
        <v>8</v>
      </c>
      <c r="I15" s="136">
        <f>'Lane Draws'!E9</f>
        <v>33</v>
      </c>
      <c r="J15" s="137" t="str">
        <f>IFERROR(IF(I15="","",VLOOKUP(I15,Teams!$A$12:$B$29,2,FALSE)),CONCATENATE("NC-",VLOOKUP(I15,'U17 Non Counters'!$G$3:$I$200,3,FALSE)))</f>
        <v>BSAC</v>
      </c>
      <c r="K15" s="138">
        <f ca="1">IFERROR(INDIRECT("'"&amp;J15&amp;"-"&amp;H6&amp;"'!H"&amp;IF(RIGHT(I6,1)="W",MATCH('Start lists'!J6,'TN-U17'!F:F,0),MATCH('Start lists'!J6,'TN-U17'!J:J,0))+IF(LEFT(K6,1)="A",0,1)&amp;""),IF(RIGHT(H6,2)="17",IF(RIGHT(I6,1)="W",VLOOKUP(I15,'U17 Non Counters'!$G$3:$I$200,2,FALSE),VLOOKUP(I15,'U17 Non Counters'!$B$3:$D$200,2,FALSE)),IF(RIGHT(I6,1)="W",VLOOKUP(I15,'U20 Non Counters'!$G$3:$I$200,2,FALSE),VLOOKUP(I15,'U20 Non Counters'!$B$3:$D$200,2,FALSE))))</f>
        <v>0</v>
      </c>
      <c r="L15" s="138"/>
      <c r="M15" s="139"/>
      <c r="N15" s="140"/>
    </row>
    <row r="16" spans="1:14" s="133" customFormat="1" ht="9.75" customHeight="1" x14ac:dyDescent="0.3">
      <c r="A16" s="141"/>
      <c r="B16" s="141"/>
      <c r="C16" s="84"/>
      <c r="F16" s="142"/>
      <c r="H16" s="141"/>
      <c r="I16" s="141"/>
      <c r="M16" s="143"/>
    </row>
    <row r="17" spans="1:14" s="133" customFormat="1" ht="24.95" customHeight="1" x14ac:dyDescent="0.3">
      <c r="A17" s="213" t="str">
        <f>LEFT(B17,3)</f>
        <v>U20</v>
      </c>
      <c r="B17" s="198" t="s">
        <v>194</v>
      </c>
      <c r="C17" s="128" t="s">
        <v>186</v>
      </c>
      <c r="D17" s="129" t="s">
        <v>18</v>
      </c>
      <c r="E17" s="375">
        <f>IF('Lane Draws'!$H$12-COUNTIF('Lane Draws'!$H$2:$M$9,"&gt;88")=0,0,CONCATENATE('Lane Draws'!$H$12-COUNTIF('Lane Draws'!$H$2:$M$9,"&gt;88"), " Non Counters to put in lanes"))</f>
        <v>0</v>
      </c>
      <c r="F17" s="376"/>
      <c r="H17" s="213" t="str">
        <f>LEFT(I17,3)</f>
        <v>U20</v>
      </c>
      <c r="I17" s="198" t="str">
        <f>B17</f>
        <v>U20W</v>
      </c>
      <c r="J17" s="128" t="s">
        <v>186</v>
      </c>
      <c r="K17" s="129" t="s">
        <v>19</v>
      </c>
      <c r="L17" s="375">
        <f>IF('Lane Draws'!$H$12-COUNTIF('Lane Draws'!$H$2:$M$9,"&gt;88")=0,0,CONCATENATE('Lane Draws'!$H$12-COUNTIF('Lane Draws'!$H$2:$M$9,"&gt;88"), " Non Counters to put in lanes"))</f>
        <v>0</v>
      </c>
      <c r="M17" s="376"/>
      <c r="N17" s="132"/>
    </row>
    <row r="18" spans="1:14" ht="24.95" customHeight="1" x14ac:dyDescent="0.3">
      <c r="A18" s="134" t="s">
        <v>97</v>
      </c>
      <c r="B18" s="117" t="s">
        <v>23</v>
      </c>
      <c r="C18" s="124" t="s">
        <v>17</v>
      </c>
      <c r="D18" s="124" t="s">
        <v>20</v>
      </c>
      <c r="E18" s="124" t="s">
        <v>2</v>
      </c>
      <c r="F18" s="135" t="s">
        <v>152</v>
      </c>
      <c r="H18" s="134" t="s">
        <v>97</v>
      </c>
      <c r="I18" s="117" t="s">
        <v>23</v>
      </c>
      <c r="J18" s="124" t="s">
        <v>17</v>
      </c>
      <c r="K18" s="124" t="s">
        <v>20</v>
      </c>
      <c r="L18" s="124" t="s">
        <v>2</v>
      </c>
      <c r="M18" s="135" t="s">
        <v>152</v>
      </c>
      <c r="N18" s="123" t="s">
        <v>22</v>
      </c>
    </row>
    <row r="19" spans="1:14" s="133" customFormat="1" ht="24.95" customHeight="1" x14ac:dyDescent="0.3">
      <c r="A19" s="136">
        <v>1</v>
      </c>
      <c r="B19" s="136">
        <f>'Lane Draws'!H2</f>
        <v>7</v>
      </c>
      <c r="C19" s="137" t="str">
        <f>IFERROR(IF(B19="","",VLOOKUP(B19,Teams!$A$12:$B$29,2,FALSE)),CONCATENATE("NC-",VLOOKUP(B19,'U20 Non Counters'!$G$3:$I$200,3,FALSE)))</f>
        <v>MAC_PSH</v>
      </c>
      <c r="D19" s="138">
        <f ca="1">IFERROR(INDIRECT("'"&amp;C19&amp;"-"&amp;$A17&amp;"'!H"&amp;IF(RIGHT(B17,1)="W",MATCH('Start lists'!C17,'TN-U20'!F:F,0),MATCH('Start lists'!C17,'TN-U20'!B:B,0))+IF(LEFT(D17,1)="A",0,1)&amp;""),IF(RIGHT(A17,2)="17",IF(RIGHT(B17,1)="W",VLOOKUP(B19,'U17 Non Counters'!$G$3:$I$200,2,FALSE),VLOOKUP(B19,'U17 Non Counters'!$B$3:$D$200,2,FALSE)),IF(RIGHT(B17,1)="W",VLOOKUP(B19,'U20 Non Counters'!$G$3:$I$200,2,FALSE),VLOOKUP(B19,'U20 Non Counters'!$B$3:$D$200,2,FALSE))))</f>
        <v>0</v>
      </c>
      <c r="E19" s="138"/>
      <c r="F19" s="139"/>
      <c r="H19" s="136">
        <v>1</v>
      </c>
      <c r="I19" s="136">
        <f>'Lane Draws'!K2</f>
        <v>77</v>
      </c>
      <c r="J19" s="137" t="str">
        <f>IFERROR(IF(I19="","",VLOOKUP(I19,Teams!$A$12:$B$29,2,FALSE)),CONCATENATE("NC-",VLOOKUP(I19,'U20 Non Counters'!$G$3:$I$200,3,FALSE)))</f>
        <v>MAC_PSH</v>
      </c>
      <c r="K19" s="138">
        <f ca="1">IFERROR(INDIRECT("'"&amp;J19&amp;"-"&amp;H17&amp;"'!H"&amp;IF(RIGHT(I17,1)="W",MATCH('Start lists'!J17,'TN-U20'!F:F,0),MATCH('Start lists'!J17,'TN-U20'!B:B,0))+IF(LEFT(K17,1)="A",0,1)&amp;""),IF(RIGHT(H17,2)="17",IF(RIGHT(I17,1)="W",VLOOKUP(I19,'U17 Non Counters'!$G$3:$I$200,2,FALSE),VLOOKUP(I19,'U17 Non Counters'!$B$3:$D$200,2,FALSE)),IF(RIGHT(I17,1)="W",VLOOKUP(I19,'U20 Non Counters'!$G$3:$I$200,2,FALSE),VLOOKUP(I19,'U20 Non Counters'!$B$3:$D$200,2,FALSE))))</f>
        <v>0</v>
      </c>
      <c r="L19" s="138"/>
      <c r="M19" s="139"/>
      <c r="N19" s="136"/>
    </row>
    <row r="20" spans="1:14" s="133" customFormat="1" ht="24.95" customHeight="1" x14ac:dyDescent="0.3">
      <c r="A20" s="136">
        <v>2</v>
      </c>
      <c r="B20" s="136">
        <f>'Lane Draws'!H3</f>
        <v>6</v>
      </c>
      <c r="C20" s="137" t="str">
        <f>IFERROR(IF(B20="","",VLOOKUP(B20,Teams!$A$12:$B$29,2,FALSE)),CONCATENATE("NC-",VLOOKUP(B20,'U20 Non Counters'!$G$3:$I$200,3,FALSE)))</f>
        <v>ISA</v>
      </c>
      <c r="D20" s="138">
        <f ca="1">IFERROR(INDIRECT("'"&amp;C20&amp;"-"&amp;$A17&amp;"'!H"&amp;IF(RIGHT(B17,1)="W",MATCH('Start lists'!C17,'TN-U20'!F:F,0),MATCH('Start lists'!C17,'TN-U20'!B:B,0))+IF(LEFT(D17,1)="A",0,1)&amp;""),IF(RIGHT(A17,2)="17",IF(RIGHT(B17,1)="W",VLOOKUP(B20,'U17 Non Counters'!$G$3:$I$200,2,FALSE),VLOOKUP(B20,'U17 Non Counters'!$B$3:$D$200,2,FALSE)),IF(RIGHT(B17,1)="W",VLOOKUP(B20,'U20 Non Counters'!$G$3:$I$200,2,FALSE),VLOOKUP(B20,'U20 Non Counters'!$B$3:$D$200,2,FALSE))))</f>
        <v>0</v>
      </c>
      <c r="E20" s="138"/>
      <c r="F20" s="139"/>
      <c r="H20" s="136">
        <v>2</v>
      </c>
      <c r="I20" s="136">
        <f>'Lane Draws'!K3</f>
        <v>66</v>
      </c>
      <c r="J20" s="137" t="str">
        <f>IFERROR(IF(I20="","",VLOOKUP(I20,Teams!$A$12:$B$29,2,FALSE)),CONCATENATE("NC-",VLOOKUP(I20,'U20 Non Counters'!$G$3:$I$200,3,FALSE)))</f>
        <v>ISA</v>
      </c>
      <c r="K20" s="138">
        <f ca="1">IFERROR(INDIRECT("'"&amp;J20&amp;"-"&amp;H17&amp;"'!H"&amp;IF(RIGHT(I17,1)="W",MATCH('Start lists'!J17,'TN-U20'!F:F,0),MATCH('Start lists'!J17,'TN-U20'!B:B,0))+IF(LEFT(K17,1)="A",0,1)&amp;""),IF(RIGHT(H17,2)="17",IF(RIGHT(I17,1)="W",VLOOKUP(I20,'U17 Non Counters'!$G$3:$I$200,2,FALSE),VLOOKUP(I20,'U17 Non Counters'!$B$3:$D$200,2,FALSE)),IF(RIGHT(I17,1)="W",VLOOKUP(I20,'U20 Non Counters'!$G$3:$I$200,2,FALSE),VLOOKUP(I20,'U20 Non Counters'!$B$3:$D$200,2,FALSE))))</f>
        <v>0</v>
      </c>
      <c r="L20" s="138"/>
      <c r="M20" s="139"/>
      <c r="N20" s="136"/>
    </row>
    <row r="21" spans="1:14" s="133" customFormat="1" ht="24.95" customHeight="1" x14ac:dyDescent="0.3">
      <c r="A21" s="136">
        <v>3</v>
      </c>
      <c r="B21" s="136">
        <f>'Lane Draws'!H4</f>
        <v>4</v>
      </c>
      <c r="C21" s="137" t="str">
        <f>IFERROR(IF(B21="","",VLOOKUP(B21,Teams!$A$12:$B$29,2,FALSE)),CONCATENATE("NC-",VLOOKUP(B21,'U20 Non Counters'!$G$3:$I$200,3,FALSE)))</f>
        <v>DHH</v>
      </c>
      <c r="D21" s="138" t="str">
        <f ca="1">IFERROR(INDIRECT("'"&amp;C21&amp;"-"&amp;$A17&amp;"'!H"&amp;IF(RIGHT(B17,1)="W",MATCH('Start lists'!C17,'TN-U20'!F:F,0),MATCH('Start lists'!C17,'TN-U20'!B:B,0))+IF(LEFT(D17,1)="A",0,1)&amp;""),IF(RIGHT(A17,2)="17",IF(RIGHT(B17,1)="W",VLOOKUP(B21,'U17 Non Counters'!$G$3:$I$200,2,FALSE),VLOOKUP(B21,'U17 Non Counters'!$B$3:$D$200,2,FALSE)),IF(RIGHT(B17,1)="W",VLOOKUP(B21,'U20 Non Counters'!$G$3:$I$200,2,FALSE),VLOOKUP(B21,'U20 Non Counters'!$B$3:$D$200,2,FALSE))))</f>
        <v>Shania King</v>
      </c>
      <c r="E21" s="138"/>
      <c r="F21" s="139"/>
      <c r="H21" s="136">
        <v>3</v>
      </c>
      <c r="I21" s="136">
        <f>'Lane Draws'!K4</f>
        <v>44</v>
      </c>
      <c r="J21" s="137" t="str">
        <f>IFERROR(IF(I21="","",VLOOKUP(I21,Teams!$A$12:$B$29,2,FALSE)),CONCATENATE("NC-",VLOOKUP(I21,'U20 Non Counters'!$G$3:$I$200,3,FALSE)))</f>
        <v>DHH</v>
      </c>
      <c r="K21" s="138">
        <f ca="1">IFERROR(INDIRECT("'"&amp;J21&amp;"-"&amp;H17&amp;"'!H"&amp;IF(RIGHT(I17,1)="W",MATCH('Start lists'!J17,'TN-U20'!F:F,0),MATCH('Start lists'!J17,'TN-U20'!B:B,0))+IF(LEFT(K17,1)="A",0,1)&amp;""),IF(RIGHT(H17,2)="17",IF(RIGHT(I17,1)="W",VLOOKUP(I21,'U17 Non Counters'!$G$3:$I$200,2,FALSE),VLOOKUP(I21,'U17 Non Counters'!$B$3:$D$200,2,FALSE)),IF(RIGHT(I17,1)="W",VLOOKUP(I21,'U20 Non Counters'!$G$3:$I$200,2,FALSE),VLOOKUP(I21,'U20 Non Counters'!$B$3:$D$200,2,FALSE))))</f>
        <v>0</v>
      </c>
      <c r="L21" s="138"/>
      <c r="M21" s="139"/>
      <c r="N21" s="136"/>
    </row>
    <row r="22" spans="1:14" s="133" customFormat="1" ht="24.95" customHeight="1" x14ac:dyDescent="0.3">
      <c r="A22" s="136">
        <v>4</v>
      </c>
      <c r="B22" s="136">
        <f>'Lane Draws'!H5</f>
        <v>2</v>
      </c>
      <c r="C22" s="137" t="str">
        <f>IFERROR(IF(B22="","",VLOOKUP(B22,Teams!$A$12:$B$29,2,FALSE)),CONCATENATE("NC-",VLOOKUP(B22,'U20 Non Counters'!$G$3:$I$200,3,FALSE)))</f>
        <v>ADAC</v>
      </c>
      <c r="D22" s="138">
        <f ca="1">IFERROR(INDIRECT("'"&amp;C22&amp;"-"&amp;$A17&amp;"'!H"&amp;IF(RIGHT(B17,1)="W",MATCH('Start lists'!C17,'TN-U20'!F:F,0),MATCH('Start lists'!C17,'TN-U20'!B:B,0))+IF(LEFT(D17,1)="A",0,1)&amp;""),IF(RIGHT(A17,2)="17",IF(RIGHT(B17,1)="W",VLOOKUP(B22,'U17 Non Counters'!$G$3:$I$200,2,FALSE),VLOOKUP(B22,'U17 Non Counters'!$B$3:$D$200,2,FALSE)),IF(RIGHT(B17,1)="W",VLOOKUP(B22,'U20 Non Counters'!$G$3:$I$200,2,FALSE),VLOOKUP(B22,'U20 Non Counters'!$B$3:$D$200,2,FALSE))))</f>
        <v>0</v>
      </c>
      <c r="E22" s="138"/>
      <c r="F22" s="139"/>
      <c r="H22" s="136">
        <v>4</v>
      </c>
      <c r="I22" s="136">
        <f>'Lane Draws'!K5</f>
        <v>22</v>
      </c>
      <c r="J22" s="137" t="str">
        <f>IFERROR(IF(I22="","",VLOOKUP(I22,Teams!$A$12:$B$29,2,FALSE)),CONCATENATE("NC-",VLOOKUP(I22,'U20 Non Counters'!$G$3:$I$200,3,FALSE)))</f>
        <v>ADAC</v>
      </c>
      <c r="K22" s="138">
        <f ca="1">IFERROR(INDIRECT("'"&amp;J22&amp;"-"&amp;H17&amp;"'!H"&amp;IF(RIGHT(I17,1)="W",MATCH('Start lists'!J17,'TN-U20'!F:F,0),MATCH('Start lists'!J17,'TN-U20'!B:B,0))+IF(LEFT(K17,1)="A",0,1)&amp;""),IF(RIGHT(H17,2)="17",IF(RIGHT(I17,1)="W",VLOOKUP(I22,'U17 Non Counters'!$G$3:$I$200,2,FALSE),VLOOKUP(I22,'U17 Non Counters'!$B$3:$D$200,2,FALSE)),IF(RIGHT(I17,1)="W",VLOOKUP(I22,'U20 Non Counters'!$G$3:$I$200,2,FALSE),VLOOKUP(I22,'U20 Non Counters'!$B$3:$D$200,2,FALSE))))</f>
        <v>0</v>
      </c>
      <c r="L22" s="138"/>
      <c r="M22" s="139"/>
      <c r="N22" s="136"/>
    </row>
    <row r="23" spans="1:14" s="133" customFormat="1" ht="24.95" customHeight="1" x14ac:dyDescent="0.3">
      <c r="A23" s="136">
        <v>5</v>
      </c>
      <c r="B23" s="136">
        <f>'Lane Draws'!H6</f>
        <v>5</v>
      </c>
      <c r="C23" s="137" t="str">
        <f>IFERROR(IF(B23="","",VLOOKUP(B23,Teams!$A$12:$B$29,2,FALSE)),CONCATENATE("NC-",VLOOKUP(B23,'U20 Non Counters'!$G$3:$I$200,3,FALSE)))</f>
        <v>IH</v>
      </c>
      <c r="D23" s="138">
        <f ca="1">IFERROR(INDIRECT("'"&amp;C23&amp;"-"&amp;$A17&amp;"'!H"&amp;IF(RIGHT(B17,1)="W",MATCH('Start lists'!C17,'TN-U20'!F:F,0),MATCH('Start lists'!C17,'TN-U20'!B:B,0))+IF(LEFT(D17,1)="A",0,1)&amp;""),IF(RIGHT(A17,2)="17",IF(RIGHT(B17,1)="W",VLOOKUP(B23,'U17 Non Counters'!$G$3:$I$200,2,FALSE),VLOOKUP(B23,'U17 Non Counters'!$B$3:$D$200,2,FALSE)),IF(RIGHT(B17,1)="W",VLOOKUP(B23,'U20 Non Counters'!$G$3:$I$200,2,FALSE),VLOOKUP(B23,'U20 Non Counters'!$B$3:$D$200,2,FALSE))))</f>
        <v>0</v>
      </c>
      <c r="E23" s="138"/>
      <c r="F23" s="139"/>
      <c r="H23" s="136">
        <v>5</v>
      </c>
      <c r="I23" s="136">
        <f>'Lane Draws'!K6</f>
        <v>55</v>
      </c>
      <c r="J23" s="137" t="str">
        <f>IFERROR(IF(I23="","",VLOOKUP(I23,Teams!$A$12:$B$29,2,FALSE)),CONCATENATE("NC-",VLOOKUP(I23,'U20 Non Counters'!$G$3:$I$200,3,FALSE)))</f>
        <v>IH</v>
      </c>
      <c r="K23" s="138">
        <f ca="1">IFERROR(INDIRECT("'"&amp;J23&amp;"-"&amp;H17&amp;"'!H"&amp;IF(RIGHT(I17,1)="W",MATCH('Start lists'!J17,'TN-U20'!F:F,0),MATCH('Start lists'!J17,'TN-U20'!B:B,0))+IF(LEFT(K17,1)="A",0,1)&amp;""),IF(RIGHT(H17,2)="17",IF(RIGHT(I17,1)="W",VLOOKUP(I23,'U17 Non Counters'!$G$3:$I$200,2,FALSE),VLOOKUP(I23,'U17 Non Counters'!$B$3:$D$200,2,FALSE)),IF(RIGHT(I17,1)="W",VLOOKUP(I23,'U20 Non Counters'!$G$3:$I$200,2,FALSE),VLOOKUP(I23,'U20 Non Counters'!$B$3:$D$200,2,FALSE))))</f>
        <v>0</v>
      </c>
      <c r="L23" s="138"/>
      <c r="M23" s="139"/>
      <c r="N23" s="136"/>
    </row>
    <row r="24" spans="1:14" s="133" customFormat="1" ht="24.95" customHeight="1" x14ac:dyDescent="0.3">
      <c r="A24" s="136">
        <v>6</v>
      </c>
      <c r="B24" s="136">
        <f>'Lane Draws'!H7</f>
        <v>1</v>
      </c>
      <c r="C24" s="137" t="str">
        <f>IFERROR(IF(B24="","",VLOOKUP(B24,Teams!$A$12:$B$29,2,FALSE)),CONCATENATE("NC-",VLOOKUP(B24,'U20 Non Counters'!$G$3:$I$200,3,FALSE)))</f>
        <v>AAAC</v>
      </c>
      <c r="D24" s="138">
        <f ca="1">IFERROR(INDIRECT("'"&amp;C24&amp;"-"&amp;$A17&amp;"'!H"&amp;IF(RIGHT(B17,1)="W",MATCH('Start lists'!C17,'TN-U20'!F:F,0),MATCH('Start lists'!C17,'TN-U20'!B:B,0))+IF(LEFT(D17,1)="A",0,1)&amp;""),IF(RIGHT(A17,2)="17",IF(RIGHT(B17,1)="W",VLOOKUP(B24,'U17 Non Counters'!$G$3:$I$200,2,FALSE),VLOOKUP(B24,'U17 Non Counters'!$B$3:$D$200,2,FALSE)),IF(RIGHT(B17,1)="W",VLOOKUP(B24,'U20 Non Counters'!$G$3:$I$200,2,FALSE),VLOOKUP(B24,'U20 Non Counters'!$B$3:$D$200,2,FALSE))))</f>
        <v>0</v>
      </c>
      <c r="E24" s="138"/>
      <c r="F24" s="139"/>
      <c r="H24" s="136">
        <v>6</v>
      </c>
      <c r="I24" s="136">
        <f>'Lane Draws'!K7</f>
        <v>11</v>
      </c>
      <c r="J24" s="137" t="str">
        <f>IFERROR(IF(I24="","",VLOOKUP(I24,Teams!$A$12:$B$29,2,FALSE)),CONCATENATE("NC-",VLOOKUP(I24,'U20 Non Counters'!$G$3:$I$200,3,FALSE)))</f>
        <v>AAAC</v>
      </c>
      <c r="K24" s="138">
        <f ca="1">IFERROR(INDIRECT("'"&amp;J24&amp;"-"&amp;H17&amp;"'!H"&amp;IF(RIGHT(I17,1)="W",MATCH('Start lists'!J17,'TN-U20'!F:F,0),MATCH('Start lists'!J17,'TN-U20'!B:B,0))+IF(LEFT(K17,1)="A",0,1)&amp;""),IF(RIGHT(H17,2)="17",IF(RIGHT(I17,1)="W",VLOOKUP(I24,'U17 Non Counters'!$G$3:$I$200,2,FALSE),VLOOKUP(I24,'U17 Non Counters'!$B$3:$D$200,2,FALSE)),IF(RIGHT(I17,1)="W",VLOOKUP(I24,'U20 Non Counters'!$G$3:$I$200,2,FALSE),VLOOKUP(I24,'U20 Non Counters'!$B$3:$D$200,2,FALSE))))</f>
        <v>0</v>
      </c>
      <c r="L24" s="138"/>
      <c r="M24" s="139"/>
      <c r="N24" s="136"/>
    </row>
    <row r="25" spans="1:14" s="133" customFormat="1" ht="24.95" customHeight="1" x14ac:dyDescent="0.3">
      <c r="A25" s="136">
        <v>7</v>
      </c>
      <c r="B25" s="136">
        <f>'Lane Draws'!H8</f>
        <v>8</v>
      </c>
      <c r="C25" s="137" t="str">
        <f>IFERROR(IF(B25="","",VLOOKUP(B25,Teams!$A$12:$B$29,2,FALSE)),CONCATENATE("NC-",VLOOKUP(B25,'U20 Non Counters'!$G$3:$I$200,3,FALSE)))</f>
        <v>TN</v>
      </c>
      <c r="D25" s="138" t="str">
        <f ca="1">IFERROR(INDIRECT("'"&amp;C25&amp;"-"&amp;$A17&amp;"'!H"&amp;IF(RIGHT(B17,1)="W",MATCH('Start lists'!C17,'TN-U20'!F:F,0),MATCH('Start lists'!C17,'TN-U20'!B:B,0))+IF(LEFT(D17,1)="A",0,1)&amp;""),IF(RIGHT(A17,2)="17",IF(RIGHT(B17,1)="W",VLOOKUP(B25,'U17 Non Counters'!$G$3:$I$200,2,FALSE),VLOOKUP(B25,'U17 Non Counters'!$B$3:$D$200,2,FALSE)),IF(RIGHT(B17,1)="W",VLOOKUP(B25,'U20 Non Counters'!$G$3:$I$200,2,FALSE),VLOOKUP(B25,'U20 Non Counters'!$B$3:$D$200,2,FALSE))))</f>
        <v>MAIRI WEIR</v>
      </c>
      <c r="E25" s="138"/>
      <c r="F25" s="139"/>
      <c r="H25" s="136">
        <v>7</v>
      </c>
      <c r="I25" s="136">
        <f>'Lane Draws'!K8</f>
        <v>88</v>
      </c>
      <c r="J25" s="137" t="str">
        <f>IFERROR(IF(I25="","",VLOOKUP(I25,Teams!$A$12:$B$29,2,FALSE)),CONCATENATE("NC-",VLOOKUP(I25,'U20 Non Counters'!$G$3:$I$200,3,FALSE)))</f>
        <v>TN</v>
      </c>
      <c r="K25" s="138">
        <f ca="1">IFERROR(INDIRECT("'"&amp;J25&amp;"-"&amp;H17&amp;"'!H"&amp;IF(RIGHT(I17,1)="W",MATCH('Start lists'!J17,'TN-U20'!F:F,0),MATCH('Start lists'!J17,'TN-U20'!B:B,0))+IF(LEFT(K17,1)="A",0,1)&amp;""),IF(RIGHT(H17,2)="17",IF(RIGHT(I17,1)="W",VLOOKUP(I25,'U17 Non Counters'!$G$3:$I$200,2,FALSE),VLOOKUP(I25,'U17 Non Counters'!$B$3:$D$200,2,FALSE)),IF(RIGHT(I17,1)="W",VLOOKUP(I25,'U20 Non Counters'!$G$3:$I$200,2,FALSE),VLOOKUP(I25,'U20 Non Counters'!$B$3:$D$200,2,FALSE))))</f>
        <v>0</v>
      </c>
      <c r="L25" s="138"/>
      <c r="M25" s="139"/>
      <c r="N25" s="136"/>
    </row>
    <row r="26" spans="1:14" s="133" customFormat="1" ht="24.95" customHeight="1" x14ac:dyDescent="0.3">
      <c r="A26" s="136">
        <v>8</v>
      </c>
      <c r="B26" s="136">
        <f>'Lane Draws'!H9</f>
        <v>3</v>
      </c>
      <c r="C26" s="137" t="str">
        <f>IFERROR(IF(B26="","",VLOOKUP(B26,Teams!$A$12:$B$29,2,FALSE)),CONCATENATE("NC-",VLOOKUP(B26,'U20 Non Counters'!$G$3:$I$200,3,FALSE)))</f>
        <v>BSAC</v>
      </c>
      <c r="D26" s="138">
        <f ca="1">IFERROR(INDIRECT("'"&amp;C26&amp;"-"&amp;$A17&amp;"'!H"&amp;IF(RIGHT(B17,1)="W",MATCH('Start lists'!C17,'TN-U20'!F:F,0),MATCH('Start lists'!C17,'TN-U20'!B:B,0))+IF(LEFT(D17,1)="A",0,1)&amp;""),IF(RIGHT(A17,2)="17",IF(RIGHT(B17,1)="W",VLOOKUP(B26,'U17 Non Counters'!$G$3:$I$200,2,FALSE),VLOOKUP(B26,'U17 Non Counters'!$B$3:$D$200,2,FALSE)),IF(RIGHT(B17,1)="W",VLOOKUP(B26,'U20 Non Counters'!$G$3:$I$200,2,FALSE),VLOOKUP(B26,'U20 Non Counters'!$B$3:$D$200,2,FALSE))))</f>
        <v>0</v>
      </c>
      <c r="E26" s="138"/>
      <c r="F26" s="139"/>
      <c r="H26" s="136">
        <v>8</v>
      </c>
      <c r="I26" s="136">
        <f>'Lane Draws'!K9</f>
        <v>33</v>
      </c>
      <c r="J26" s="137" t="str">
        <f>IFERROR(IF(I26="","",VLOOKUP(I26,Teams!$A$12:$B$29,2,FALSE)),CONCATENATE("NC-",VLOOKUP(I26,'U20 Non Counters'!$G$3:$I$200,3,FALSE)))</f>
        <v>BSAC</v>
      </c>
      <c r="K26" s="138">
        <f ca="1">IFERROR(INDIRECT("'"&amp;J26&amp;"-"&amp;H17&amp;"'!H"&amp;IF(RIGHT(I17,1)="W",MATCH('Start lists'!J17,'TN-U20'!F:F,0),MATCH('Start lists'!J17,'TN-U20'!B:B,0))+IF(LEFT(K17,1)="A",0,1)&amp;""),IF(RIGHT(H17,2)="17",IF(RIGHT(I17,1)="W",VLOOKUP(I26,'U17 Non Counters'!$G$3:$I$200,2,FALSE),VLOOKUP(I26,'U17 Non Counters'!$B$3:$D$200,2,FALSE)),IF(RIGHT(I17,1)="W",VLOOKUP(I26,'U20 Non Counters'!$G$3:$I$200,2,FALSE),VLOOKUP(I26,'U20 Non Counters'!$B$3:$D$200,2,FALSE))))</f>
        <v>0</v>
      </c>
      <c r="L26" s="138"/>
      <c r="M26" s="139"/>
      <c r="N26" s="136"/>
    </row>
    <row r="27" spans="1:14" x14ac:dyDescent="0.3">
      <c r="A27" s="98"/>
      <c r="B27" s="98"/>
      <c r="H27" s="98"/>
      <c r="I27" s="98"/>
    </row>
    <row r="28" spans="1:14" s="133" customFormat="1" ht="24.95" customHeight="1" x14ac:dyDescent="0.3">
      <c r="A28" s="213" t="str">
        <f>LEFT(B28,3)</f>
        <v>U17</v>
      </c>
      <c r="B28" s="198" t="s">
        <v>31</v>
      </c>
      <c r="C28" s="128" t="s">
        <v>186</v>
      </c>
      <c r="D28" s="129" t="s">
        <v>18</v>
      </c>
      <c r="E28" s="375">
        <f>IF('Lane Draws'!$N$12-COUNTIF('Lane Draws'!$N$2:$S$9,"&gt;88")=0,0,CONCATENATE('Lane Draws'!$N$12-COUNTIF('Lane Draws'!$N$2:$S$9,"&gt;88"), " Non Counters to put in lanes"))</f>
        <v>0</v>
      </c>
      <c r="F28" s="376"/>
      <c r="H28" s="213" t="str">
        <f>LEFT(I28,3)</f>
        <v>U17</v>
      </c>
      <c r="I28" s="198" t="str">
        <f>B28</f>
        <v>U17M</v>
      </c>
      <c r="J28" s="128" t="s">
        <v>186</v>
      </c>
      <c r="K28" s="129" t="s">
        <v>19</v>
      </c>
      <c r="L28" s="375">
        <f>IF('Lane Draws'!$N$12-COUNTIF('Lane Draws'!$N$2:$S$9,"&gt;88")=0,0,CONCATENATE('Lane Draws'!$N$12-COUNTIF('Lane Draws'!$N$2:$S$9,"&gt;88"), " Non Counters to put in lanes"))</f>
        <v>0</v>
      </c>
      <c r="M28" s="376"/>
      <c r="N28" s="132"/>
    </row>
    <row r="29" spans="1:14" ht="24.95" customHeight="1" x14ac:dyDescent="0.3">
      <c r="A29" s="134" t="s">
        <v>97</v>
      </c>
      <c r="B29" s="117" t="s">
        <v>23</v>
      </c>
      <c r="C29" s="124" t="s">
        <v>17</v>
      </c>
      <c r="D29" s="124" t="s">
        <v>20</v>
      </c>
      <c r="E29" s="124" t="s">
        <v>2</v>
      </c>
      <c r="F29" s="135" t="s">
        <v>152</v>
      </c>
      <c r="H29" s="134" t="s">
        <v>97</v>
      </c>
      <c r="I29" s="117" t="s">
        <v>23</v>
      </c>
      <c r="J29" s="124" t="s">
        <v>17</v>
      </c>
      <c r="K29" s="124" t="s">
        <v>20</v>
      </c>
      <c r="L29" s="124" t="s">
        <v>2</v>
      </c>
      <c r="M29" s="135" t="s">
        <v>152</v>
      </c>
      <c r="N29" s="123" t="s">
        <v>22</v>
      </c>
    </row>
    <row r="30" spans="1:14" s="133" customFormat="1" ht="24.95" customHeight="1" x14ac:dyDescent="0.3">
      <c r="A30" s="136">
        <v>1</v>
      </c>
      <c r="B30" s="136">
        <f>'Lane Draws'!N2</f>
        <v>7</v>
      </c>
      <c r="C30" s="137" t="str">
        <f>IFERROR(IF(B30="","",VLOOKUP(B30,Teams!$A$12:$B$29,2,FALSE)),CONCATENATE("NC-",VLOOKUP(B30,'U17 Non Counters'!$B$3:$D$200,3,FALSE)))</f>
        <v>MAC_PSH</v>
      </c>
      <c r="D30" s="138">
        <f ca="1">IFERROR(INDIRECT("'"&amp;C30&amp;"-"&amp;$A28&amp;"'!D"&amp;IF(RIGHT(B28,1)="W",MATCH('Start lists'!C28,'TN-U17'!F:F,0),MATCH('Start lists'!C28,'TN-U17'!B:B,0))+IF(LEFT(D28,1)="A",0,1)&amp;""),IF(RIGHT(A28,2)="17",IF(RIGHT(B28,1)="W",VLOOKUP(B30,'U17 Non Counters'!$G$3:$I$200,2,FALSE),VLOOKUP(B30,'U17 Non Counters'!$B$3:$D$200,2,FALSE)),IF(RIGHT(B28,1)="W",VLOOKUP(B30,'U20 Non Counters'!$G$3:$I$200,2,FALSE),VLOOKUP(B30,'U20 Non Counters'!$B$3:$D$200,2,FALSE))))</f>
        <v>0</v>
      </c>
      <c r="E30" s="138"/>
      <c r="F30" s="139"/>
      <c r="H30" s="136">
        <v>1</v>
      </c>
      <c r="I30" s="136">
        <f>'Lane Draws'!Q2</f>
        <v>77</v>
      </c>
      <c r="J30" s="137" t="str">
        <f>IFERROR(IF(I30="","",VLOOKUP(I30,Teams!$A$12:$B$29,2,FALSE)),CONCATENATE("NC-",VLOOKUP(I30,'U17 Non Counters'!$B$3:$D$200,3,FALSE)))</f>
        <v>MAC_PSH</v>
      </c>
      <c r="K30" s="138">
        <f ca="1">IFERROR(INDIRECT("'"&amp;J30&amp;"-"&amp;H28&amp;"'!D"&amp;IF(RIGHT(I28,1)="W",MATCH('Start lists'!J28,'TN-U17'!F:F,0),MATCH('Start lists'!J28,'TN-U17'!B:B,0))+IF(LEFT(K28,1)="A",0,1)&amp;""),IF(RIGHT(H28,2)="17",IF(RIGHT(I28,1)="W",VLOOKUP(I30,'U17 Non Counters'!$G$3:$I$200,2,FALSE),VLOOKUP(I30,'U17 Non Counters'!$B$3:$D$200,2,FALSE)),IF(RIGHT(I28,1)="W",VLOOKUP(I30,'U20 Non Counters'!$G$3:$I$200,2,FALSE),VLOOKUP(I30,'U20 Non Counters'!$B$3:$D$200,2,FALSE))))</f>
        <v>0</v>
      </c>
      <c r="L30" s="138"/>
      <c r="M30" s="139"/>
      <c r="N30" s="140"/>
    </row>
    <row r="31" spans="1:14" s="133" customFormat="1" ht="24.95" customHeight="1" x14ac:dyDescent="0.3">
      <c r="A31" s="136">
        <v>2</v>
      </c>
      <c r="B31" s="136">
        <f>'Lane Draws'!N3</f>
        <v>6</v>
      </c>
      <c r="C31" s="137" t="str">
        <f>IFERROR(IF(B31="","",VLOOKUP(B31,Teams!$A$12:$B$29,2,FALSE)),CONCATENATE("NC-",VLOOKUP(B31,'U17 Non Counters'!$B$3:$D$200,3,FALSE)))</f>
        <v>ISA</v>
      </c>
      <c r="D31" s="138" t="str">
        <f ca="1">IFERROR(INDIRECT("'"&amp;C31&amp;"-"&amp;$A28&amp;"'!D"&amp;IF(RIGHT(B28,1)="W",MATCH('Start lists'!C28,'TN-U17'!F:F,0),MATCH('Start lists'!C28,'TN-U17'!B:B,0))+IF(LEFT(D28,1)="A",0,1)&amp;""),IF(RIGHT(A28,2)="17",IF(RIGHT(B28,1)="W",VLOOKUP(B31,'U17 Non Counters'!$G$3:$I$200,2,FALSE),VLOOKUP(B31,'U17 Non Counters'!$B$3:$D$200,2,FALSE)),IF(RIGHT(B28,1)="W",VLOOKUP(B31,'U20 Non Counters'!$G$3:$I$200,2,FALSE),VLOOKUP(B31,'U20 Non Counters'!$B$3:$D$200,2,FALSE))))</f>
        <v>Jordan MacKinnon</v>
      </c>
      <c r="E31" s="138"/>
      <c r="F31" s="139"/>
      <c r="H31" s="136">
        <v>2</v>
      </c>
      <c r="I31" s="136">
        <f>'Lane Draws'!Q3</f>
        <v>66</v>
      </c>
      <c r="J31" s="137" t="str">
        <f>IFERROR(IF(I31="","",VLOOKUP(I31,Teams!$A$12:$B$29,2,FALSE)),CONCATENATE("NC-",VLOOKUP(I31,'U17 Non Counters'!$B$3:$D$200,3,FALSE)))</f>
        <v>ISA</v>
      </c>
      <c r="K31" s="138">
        <f ca="1">IFERROR(INDIRECT("'"&amp;J31&amp;"-"&amp;H28&amp;"'!D"&amp;IF(RIGHT(I28,1)="W",MATCH('Start lists'!J28,'TN-U17'!F:F,0),MATCH('Start lists'!J28,'TN-U17'!B:B,0))+IF(LEFT(K28,1)="A",0,1)&amp;""),IF(RIGHT(H28,2)="17",IF(RIGHT(I28,1)="W",VLOOKUP(I31,'U17 Non Counters'!$G$3:$I$200,2,FALSE),VLOOKUP(I31,'U17 Non Counters'!$B$3:$D$200,2,FALSE)),IF(RIGHT(I28,1)="W",VLOOKUP(I31,'U20 Non Counters'!$G$3:$I$200,2,FALSE),VLOOKUP(I31,'U20 Non Counters'!$B$3:$D$200,2,FALSE))))</f>
        <v>0</v>
      </c>
      <c r="L31" s="138"/>
      <c r="M31" s="139"/>
      <c r="N31" s="140"/>
    </row>
    <row r="32" spans="1:14" s="133" customFormat="1" ht="24.95" customHeight="1" x14ac:dyDescent="0.3">
      <c r="A32" s="136">
        <v>3</v>
      </c>
      <c r="B32" s="136">
        <f>'Lane Draws'!N4</f>
        <v>4</v>
      </c>
      <c r="C32" s="137" t="str">
        <f>IFERROR(IF(B32="","",VLOOKUP(B32,Teams!$A$12:$B$29,2,FALSE)),CONCATENATE("NC-",VLOOKUP(B32,'U17 Non Counters'!$B$3:$D$200,3,FALSE)))</f>
        <v>DHH</v>
      </c>
      <c r="D32" s="138" t="str">
        <f ca="1">IFERROR(INDIRECT("'"&amp;C32&amp;"-"&amp;$A28&amp;"'!D"&amp;IF(RIGHT(B28,1)="W",MATCH('Start lists'!C28,'TN-U17'!F:F,0),MATCH('Start lists'!C28,'TN-U17'!B:B,0))+IF(LEFT(D28,1)="A",0,1)&amp;""),IF(RIGHT(A28,2)="17",IF(RIGHT(B28,1)="W",VLOOKUP(B32,'U17 Non Counters'!$G$3:$I$200,2,FALSE),VLOOKUP(B32,'U17 Non Counters'!$B$3:$D$200,2,FALSE)),IF(RIGHT(B28,1)="W",VLOOKUP(B32,'U20 Non Counters'!$G$3:$I$200,2,FALSE),VLOOKUP(B32,'U20 Non Counters'!$B$3:$D$200,2,FALSE))))</f>
        <v>Luca Venditozzi</v>
      </c>
      <c r="E32" s="138"/>
      <c r="F32" s="139"/>
      <c r="H32" s="136">
        <v>3</v>
      </c>
      <c r="I32" s="136">
        <f>'Lane Draws'!Q4</f>
        <v>44</v>
      </c>
      <c r="J32" s="137" t="str">
        <f>IFERROR(IF(I32="","",VLOOKUP(I32,Teams!$A$12:$B$29,2,FALSE)),CONCATENATE("NC-",VLOOKUP(I32,'U17 Non Counters'!$B$3:$D$200,3,FALSE)))</f>
        <v>DHH</v>
      </c>
      <c r="K32" s="138">
        <f ca="1">IFERROR(INDIRECT("'"&amp;J32&amp;"-"&amp;H28&amp;"'!D"&amp;IF(RIGHT(I28,1)="W",MATCH('Start lists'!J28,'TN-U17'!F:F,0),MATCH('Start lists'!J28,'TN-U17'!B:B,0))+IF(LEFT(K28,1)="A",0,1)&amp;""),IF(RIGHT(H28,2)="17",IF(RIGHT(I28,1)="W",VLOOKUP(I32,'U17 Non Counters'!$G$3:$I$200,2,FALSE),VLOOKUP(I32,'U17 Non Counters'!$B$3:$D$200,2,FALSE)),IF(RIGHT(I28,1)="W",VLOOKUP(I32,'U20 Non Counters'!$G$3:$I$200,2,FALSE),VLOOKUP(I32,'U20 Non Counters'!$B$3:$D$200,2,FALSE))))</f>
        <v>0</v>
      </c>
      <c r="L32" s="138"/>
      <c r="M32" s="139"/>
      <c r="N32" s="140"/>
    </row>
    <row r="33" spans="1:14" s="133" customFormat="1" ht="24.95" customHeight="1" x14ac:dyDescent="0.3">
      <c r="A33" s="136">
        <v>4</v>
      </c>
      <c r="B33" s="136">
        <f>'Lane Draws'!N5</f>
        <v>2</v>
      </c>
      <c r="C33" s="137" t="str">
        <f>IFERROR(IF(B33="","",VLOOKUP(B33,Teams!$A$12:$B$29,2,FALSE)),CONCATENATE("NC-",VLOOKUP(B33,'U17 Non Counters'!$B$3:$D$200,3,FALSE)))</f>
        <v>ADAC</v>
      </c>
      <c r="D33" s="138">
        <f ca="1">IFERROR(INDIRECT("'"&amp;C33&amp;"-"&amp;$A28&amp;"'!D"&amp;IF(RIGHT(B28,1)="W",MATCH('Start lists'!C28,'TN-U17'!F:F,0),MATCH('Start lists'!C28,'TN-U17'!B:B,0))+IF(LEFT(D28,1)="A",0,1)&amp;""),IF(RIGHT(A28,2)="17",IF(RIGHT(B28,1)="W",VLOOKUP(B33,'U17 Non Counters'!$G$3:$I$200,2,FALSE),VLOOKUP(B33,'U17 Non Counters'!$B$3:$D$200,2,FALSE)),IF(RIGHT(B28,1)="W",VLOOKUP(B33,'U20 Non Counters'!$G$3:$I$200,2,FALSE),VLOOKUP(B33,'U20 Non Counters'!$B$3:$D$200,2,FALSE))))</f>
        <v>0</v>
      </c>
      <c r="E33" s="138"/>
      <c r="F33" s="139"/>
      <c r="H33" s="136">
        <v>4</v>
      </c>
      <c r="I33" s="136">
        <f>'Lane Draws'!Q5</f>
        <v>22</v>
      </c>
      <c r="J33" s="137" t="str">
        <f>IFERROR(IF(I33="","",VLOOKUP(I33,Teams!$A$12:$B$29,2,FALSE)),CONCATENATE("NC-",VLOOKUP(I33,'U17 Non Counters'!$B$3:$D$200,3,FALSE)))</f>
        <v>ADAC</v>
      </c>
      <c r="K33" s="138">
        <f ca="1">IFERROR(INDIRECT("'"&amp;J33&amp;"-"&amp;H28&amp;"'!D"&amp;IF(RIGHT(I28,1)="W",MATCH('Start lists'!J28,'TN-U17'!F:F,0),MATCH('Start lists'!J28,'TN-U17'!B:B,0))+IF(LEFT(K28,1)="A",0,1)&amp;""),IF(RIGHT(H28,2)="17",IF(RIGHT(I28,1)="W",VLOOKUP(I33,'U17 Non Counters'!$G$3:$I$200,2,FALSE),VLOOKUP(I33,'U17 Non Counters'!$B$3:$D$200,2,FALSE)),IF(RIGHT(I28,1)="W",VLOOKUP(I33,'U20 Non Counters'!$G$3:$I$200,2,FALSE),VLOOKUP(I33,'U20 Non Counters'!$B$3:$D$200,2,FALSE))))</f>
        <v>0</v>
      </c>
      <c r="L33" s="138"/>
      <c r="M33" s="139"/>
      <c r="N33" s="140"/>
    </row>
    <row r="34" spans="1:14" s="133" customFormat="1" ht="24.95" customHeight="1" x14ac:dyDescent="0.3">
      <c r="A34" s="136">
        <v>5</v>
      </c>
      <c r="B34" s="136">
        <f>'Lane Draws'!N6</f>
        <v>5</v>
      </c>
      <c r="C34" s="137" t="str">
        <f>IFERROR(IF(B34="","",VLOOKUP(B34,Teams!$A$12:$B$29,2,FALSE)),CONCATENATE("NC-",VLOOKUP(B34,'U17 Non Counters'!$B$3:$D$200,3,FALSE)))</f>
        <v>IH</v>
      </c>
      <c r="D34" s="138">
        <f ca="1">IFERROR(INDIRECT("'"&amp;C34&amp;"-"&amp;$A28&amp;"'!D"&amp;IF(RIGHT(B28,1)="W",MATCH('Start lists'!C28,'TN-U17'!F:F,0),MATCH('Start lists'!C28,'TN-U17'!B:B,0))+IF(LEFT(D28,1)="A",0,1)&amp;""),IF(RIGHT(A28,2)="17",IF(RIGHT(B28,1)="W",VLOOKUP(B34,'U17 Non Counters'!$G$3:$I$200,2,FALSE),VLOOKUP(B34,'U17 Non Counters'!$B$3:$D$200,2,FALSE)),IF(RIGHT(B28,1)="W",VLOOKUP(B34,'U20 Non Counters'!$G$3:$I$200,2,FALSE),VLOOKUP(B34,'U20 Non Counters'!$B$3:$D$200,2,FALSE))))</f>
        <v>0</v>
      </c>
      <c r="E34" s="138"/>
      <c r="F34" s="139"/>
      <c r="H34" s="136">
        <v>5</v>
      </c>
      <c r="I34" s="136">
        <f>'Lane Draws'!Q6</f>
        <v>55</v>
      </c>
      <c r="J34" s="137" t="str">
        <f>IFERROR(IF(I34="","",VLOOKUP(I34,Teams!$A$12:$B$29,2,FALSE)),CONCATENATE("NC-",VLOOKUP(I34,'U17 Non Counters'!$B$3:$D$200,3,FALSE)))</f>
        <v>IH</v>
      </c>
      <c r="K34" s="138">
        <f ca="1">IFERROR(INDIRECT("'"&amp;J34&amp;"-"&amp;H28&amp;"'!D"&amp;IF(RIGHT(I28,1)="W",MATCH('Start lists'!J28,'TN-U17'!F:F,0),MATCH('Start lists'!J28,'TN-U17'!B:B,0))+IF(LEFT(K28,1)="A",0,1)&amp;""),IF(RIGHT(H28,2)="17",IF(RIGHT(I28,1)="W",VLOOKUP(I34,'U17 Non Counters'!$G$3:$I$200,2,FALSE),VLOOKUP(I34,'U17 Non Counters'!$B$3:$D$200,2,FALSE)),IF(RIGHT(I28,1)="W",VLOOKUP(I34,'U20 Non Counters'!$G$3:$I$200,2,FALSE),VLOOKUP(I34,'U20 Non Counters'!$B$3:$D$200,2,FALSE))))</f>
        <v>0</v>
      </c>
      <c r="L34" s="138"/>
      <c r="M34" s="139"/>
      <c r="N34" s="140"/>
    </row>
    <row r="35" spans="1:14" s="133" customFormat="1" ht="24.95" customHeight="1" x14ac:dyDescent="0.3">
      <c r="A35" s="136">
        <v>6</v>
      </c>
      <c r="B35" s="136">
        <f>'Lane Draws'!N7</f>
        <v>1</v>
      </c>
      <c r="C35" s="137" t="str">
        <f>IFERROR(IF(B35="","",VLOOKUP(B35,Teams!$A$12:$B$29,2,FALSE)),CONCATENATE("NC-",VLOOKUP(B35,'U17 Non Counters'!$B$3:$D$200,3,FALSE)))</f>
        <v>AAAC</v>
      </c>
      <c r="D35" s="138">
        <f ca="1">IFERROR(INDIRECT("'"&amp;C35&amp;"-"&amp;$A28&amp;"'!D"&amp;IF(RIGHT(B28,1)="W",MATCH('Start lists'!C28,'TN-U17'!F:F,0),MATCH('Start lists'!C28,'TN-U17'!B:B,0))+IF(LEFT(D28,1)="A",0,1)&amp;""),IF(RIGHT(A28,2)="17",IF(RIGHT(B28,1)="W",VLOOKUP(B35,'U17 Non Counters'!$G$3:$I$200,2,FALSE),VLOOKUP(B35,'U17 Non Counters'!$B$3:$D$200,2,FALSE)),IF(RIGHT(B28,1)="W",VLOOKUP(B35,'U20 Non Counters'!$G$3:$I$200,2,FALSE),VLOOKUP(B35,'U20 Non Counters'!$B$3:$D$200,2,FALSE))))</f>
        <v>0</v>
      </c>
      <c r="E35" s="138"/>
      <c r="F35" s="139"/>
      <c r="H35" s="136">
        <v>6</v>
      </c>
      <c r="I35" s="136">
        <f>'Lane Draws'!Q7</f>
        <v>11</v>
      </c>
      <c r="J35" s="137" t="str">
        <f>IFERROR(IF(I35="","",VLOOKUP(I35,Teams!$A$12:$B$29,2,FALSE)),CONCATENATE("NC-",VLOOKUP(I35,'U17 Non Counters'!$B$3:$D$200,3,FALSE)))</f>
        <v>AAAC</v>
      </c>
      <c r="K35" s="138">
        <f ca="1">IFERROR(INDIRECT("'"&amp;J35&amp;"-"&amp;H28&amp;"'!D"&amp;IF(RIGHT(I28,1)="W",MATCH('Start lists'!J28,'TN-U17'!F:F,0),MATCH('Start lists'!J28,'TN-U17'!B:B,0))+IF(LEFT(K28,1)="A",0,1)&amp;""),IF(RIGHT(H28,2)="17",IF(RIGHT(I28,1)="W",VLOOKUP(I35,'U17 Non Counters'!$G$3:$I$200,2,FALSE),VLOOKUP(I35,'U17 Non Counters'!$B$3:$D$200,2,FALSE)),IF(RIGHT(I28,1)="W",VLOOKUP(I35,'U20 Non Counters'!$G$3:$I$200,2,FALSE),VLOOKUP(I35,'U20 Non Counters'!$B$3:$D$200,2,FALSE))))</f>
        <v>0</v>
      </c>
      <c r="L35" s="138"/>
      <c r="M35" s="139"/>
      <c r="N35" s="140"/>
    </row>
    <row r="36" spans="1:14" s="133" customFormat="1" ht="24.95" customHeight="1" x14ac:dyDescent="0.3">
      <c r="A36" s="136">
        <v>7</v>
      </c>
      <c r="B36" s="136">
        <f>'Lane Draws'!N8</f>
        <v>8</v>
      </c>
      <c r="C36" s="137" t="str">
        <f>IFERROR(IF(B36="","",VLOOKUP(B36,Teams!$A$12:$B$29,2,FALSE)),CONCATENATE("NC-",VLOOKUP(B36,'U17 Non Counters'!$B$3:$D$200,3,FALSE)))</f>
        <v>TN</v>
      </c>
      <c r="D36" s="138">
        <f ca="1">IFERROR(INDIRECT("'"&amp;C36&amp;"-"&amp;$A28&amp;"'!D"&amp;IF(RIGHT(B28,1)="W",MATCH('Start lists'!C28,'TN-U17'!F:F,0),MATCH('Start lists'!C28,'TN-U17'!B:B,0))+IF(LEFT(D28,1)="A",0,1)&amp;""),IF(RIGHT(A28,2)="17",IF(RIGHT(B28,1)="W",VLOOKUP(B36,'U17 Non Counters'!$G$3:$I$200,2,FALSE),VLOOKUP(B36,'U17 Non Counters'!$B$3:$D$200,2,FALSE)),IF(RIGHT(B28,1)="W",VLOOKUP(B36,'U20 Non Counters'!$G$3:$I$200,2,FALSE),VLOOKUP(B36,'U20 Non Counters'!$B$3:$D$200,2,FALSE))))</f>
        <v>0</v>
      </c>
      <c r="E36" s="138"/>
      <c r="F36" s="139"/>
      <c r="H36" s="136">
        <v>7</v>
      </c>
      <c r="I36" s="136">
        <f>'Lane Draws'!Q8</f>
        <v>88</v>
      </c>
      <c r="J36" s="137" t="str">
        <f>IFERROR(IF(I36="","",VLOOKUP(I36,Teams!$A$12:$B$29,2,FALSE)),CONCATENATE("NC-",VLOOKUP(I36,'U17 Non Counters'!$B$3:$D$200,3,FALSE)))</f>
        <v>TN</v>
      </c>
      <c r="K36" s="138">
        <f ca="1">IFERROR(INDIRECT("'"&amp;J36&amp;"-"&amp;H28&amp;"'!D"&amp;IF(RIGHT(I28,1)="W",MATCH('Start lists'!J28,'TN-U17'!F:F,0),MATCH('Start lists'!J28,'TN-U17'!B:B,0))+IF(LEFT(K28,1)="A",0,1)&amp;""),IF(RIGHT(H28,2)="17",IF(RIGHT(I28,1)="W",VLOOKUP(I36,'U17 Non Counters'!$G$3:$I$200,2,FALSE),VLOOKUP(I36,'U17 Non Counters'!$B$3:$D$200,2,FALSE)),IF(RIGHT(I28,1)="W",VLOOKUP(I36,'U20 Non Counters'!$G$3:$I$200,2,FALSE),VLOOKUP(I36,'U20 Non Counters'!$B$3:$D$200,2,FALSE))))</f>
        <v>0</v>
      </c>
      <c r="L36" s="138"/>
      <c r="M36" s="139"/>
      <c r="N36" s="140"/>
    </row>
    <row r="37" spans="1:14" s="133" customFormat="1" ht="24.95" customHeight="1" x14ac:dyDescent="0.3">
      <c r="A37" s="136">
        <v>8</v>
      </c>
      <c r="B37" s="136">
        <f>'Lane Draws'!N9</f>
        <v>3</v>
      </c>
      <c r="C37" s="137" t="str">
        <f>IFERROR(IF(B37="","",VLOOKUP(B37,Teams!$A$12:$B$29,2,FALSE)),CONCATENATE("NC-",VLOOKUP(B37,'U17 Non Counters'!$B$3:$D$200,3,FALSE)))</f>
        <v>BSAC</v>
      </c>
      <c r="D37" s="138">
        <f ca="1">IFERROR(INDIRECT("'"&amp;C37&amp;"-"&amp;$A28&amp;"'!D"&amp;IF(RIGHT(B28,1)="W",MATCH('Start lists'!C28,'TN-U17'!F:F,0),MATCH('Start lists'!C28,'TN-U17'!B:B,0))+IF(LEFT(D28,1)="A",0,1)&amp;""),IF(RIGHT(A28,2)="17",IF(RIGHT(B28,1)="W",VLOOKUP(B37,'U17 Non Counters'!$G$3:$I$200,2,FALSE),VLOOKUP(B37,'U17 Non Counters'!$B$3:$D$200,2,FALSE)),IF(RIGHT(B28,1)="W",VLOOKUP(B37,'U20 Non Counters'!$G$3:$I$200,2,FALSE),VLOOKUP(B37,'U20 Non Counters'!$B$3:$D$200,2,FALSE))))</f>
        <v>0</v>
      </c>
      <c r="E37" s="138"/>
      <c r="F37" s="139"/>
      <c r="H37" s="136">
        <v>8</v>
      </c>
      <c r="I37" s="136">
        <f>'Lane Draws'!Q9</f>
        <v>33</v>
      </c>
      <c r="J37" s="137" t="str">
        <f>IFERROR(IF(I37="","",VLOOKUP(I37,Teams!$A$12:$B$29,2,FALSE)),CONCATENATE("NC-",VLOOKUP(I37,'U17 Non Counters'!$B$3:$D$200,3,FALSE)))</f>
        <v>BSAC</v>
      </c>
      <c r="K37" s="138">
        <f ca="1">IFERROR(INDIRECT("'"&amp;J37&amp;"-"&amp;H28&amp;"'!D"&amp;IF(RIGHT(I28,1)="W",MATCH('Start lists'!J28,'TN-U17'!F:F,0),MATCH('Start lists'!J28,'TN-U17'!B:B,0))+IF(LEFT(K28,1)="A",0,1)&amp;""),IF(RIGHT(H28,2)="17",IF(RIGHT(I28,1)="W",VLOOKUP(I37,'U17 Non Counters'!$G$3:$I$200,2,FALSE),VLOOKUP(I37,'U17 Non Counters'!$B$3:$D$200,2,FALSE)),IF(RIGHT(I28,1)="W",VLOOKUP(I37,'U20 Non Counters'!$G$3:$I$200,2,FALSE),VLOOKUP(I37,'U20 Non Counters'!$B$3:$D$200,2,FALSE))))</f>
        <v>0</v>
      </c>
      <c r="L37" s="138"/>
      <c r="M37" s="139"/>
      <c r="N37" s="140"/>
    </row>
    <row r="38" spans="1:14" s="133" customFormat="1" ht="9.75" customHeight="1" x14ac:dyDescent="0.3">
      <c r="A38" s="141"/>
      <c r="B38" s="141"/>
      <c r="C38" s="84"/>
      <c r="F38" s="142"/>
      <c r="H38" s="141"/>
      <c r="I38" s="141"/>
      <c r="M38" s="143"/>
    </row>
    <row r="39" spans="1:14" s="133" customFormat="1" ht="24.95" customHeight="1" x14ac:dyDescent="0.3">
      <c r="A39" s="213" t="str">
        <f>LEFT(B39,3)</f>
        <v>U20</v>
      </c>
      <c r="B39" s="198" t="s">
        <v>195</v>
      </c>
      <c r="C39" s="128" t="s">
        <v>186</v>
      </c>
      <c r="D39" s="129" t="s">
        <v>18</v>
      </c>
      <c r="E39" s="375">
        <f>IF('Lane Draws'!$T$12-COUNTIF('Lane Draws'!$T$2:$Y$9,"&gt;88")=0,0,CONCATENATE('Lane Draws'!$T$12-COUNTIF('Lane Draws'!$T$2:$Y$9,"&gt;88"), " Non Counters to put in lanes"))</f>
        <v>0</v>
      </c>
      <c r="F39" s="376"/>
      <c r="H39" s="213" t="str">
        <f>LEFT(I39,3)</f>
        <v>U20</v>
      </c>
      <c r="I39" s="198" t="str">
        <f>B39</f>
        <v>U20M</v>
      </c>
      <c r="J39" s="128" t="s">
        <v>186</v>
      </c>
      <c r="K39" s="129" t="s">
        <v>19</v>
      </c>
      <c r="L39" s="375">
        <f>IF('Lane Draws'!$T$12-COUNTIF('Lane Draws'!$T$2:$Y$9,"&gt;88")=0,0,CONCATENATE('Lane Draws'!$T$12-COUNTIF('Lane Draws'!$T$2:$Y$9,"&gt;88"), " Non Counters to put in lanes"))</f>
        <v>0</v>
      </c>
      <c r="M39" s="376"/>
      <c r="N39" s="132"/>
    </row>
    <row r="40" spans="1:14" ht="24.95" customHeight="1" x14ac:dyDescent="0.3">
      <c r="A40" s="134" t="s">
        <v>97</v>
      </c>
      <c r="B40" s="117" t="s">
        <v>23</v>
      </c>
      <c r="C40" s="124" t="s">
        <v>17</v>
      </c>
      <c r="D40" s="124" t="s">
        <v>20</v>
      </c>
      <c r="E40" s="124" t="s">
        <v>2</v>
      </c>
      <c r="F40" s="135" t="s">
        <v>152</v>
      </c>
      <c r="H40" s="134" t="s">
        <v>97</v>
      </c>
      <c r="I40" s="117" t="s">
        <v>23</v>
      </c>
      <c r="J40" s="124" t="s">
        <v>17</v>
      </c>
      <c r="K40" s="124" t="s">
        <v>20</v>
      </c>
      <c r="L40" s="124" t="s">
        <v>2</v>
      </c>
      <c r="M40" s="135" t="s">
        <v>152</v>
      </c>
      <c r="N40" s="123" t="s">
        <v>22</v>
      </c>
    </row>
    <row r="41" spans="1:14" s="133" customFormat="1" ht="24.95" customHeight="1" x14ac:dyDescent="0.3">
      <c r="A41" s="136">
        <v>1</v>
      </c>
      <c r="B41" s="136">
        <f>'Lane Draws'!T2</f>
        <v>7</v>
      </c>
      <c r="C41" s="137" t="str">
        <f>IFERROR(IF(B41="","",VLOOKUP(B41,Teams!$A$12:$B$29,2,FALSE)),CONCATENATE("NC-",VLOOKUP(B41,'U20 Non Counters'!$B$3:$D$200,3,FALSE)))</f>
        <v>MAC_PSH</v>
      </c>
      <c r="D41" s="138">
        <f ca="1">IFERROR(INDIRECT("'"&amp;C41&amp;"-"&amp;$A39&amp;"'!D"&amp;IF(RIGHT(B39,1)="W",MATCH('Start lists'!C39,'TN-U20'!F:F,0),MATCH('Start lists'!C39,'TN-U20'!B:B,0))+IF(LEFT(D39,1)="A",0,1)&amp;""),IF(RIGHT(A39,2)="17",IF(RIGHT(B39,1)="W",VLOOKUP(B41,'U17 Non Counters'!$G$3:$I$200,2,FALSE),VLOOKUP(B41,'U17 Non Counters'!$B$3:$D$200,2,FALSE)),IF(RIGHT(B39,1)="W",VLOOKUP(B41,'U20 Non Counters'!$G$3:$I$200,2,FALSE),VLOOKUP(B41,'U20 Non Counters'!$B$3:$D$200,2,FALSE))))</f>
        <v>0</v>
      </c>
      <c r="E41" s="138"/>
      <c r="F41" s="139"/>
      <c r="H41" s="136">
        <v>1</v>
      </c>
      <c r="I41" s="136">
        <f>'Lane Draws'!W2</f>
        <v>77</v>
      </c>
      <c r="J41" s="137" t="str">
        <f>IFERROR(IF(I41="","",VLOOKUP(I41,Teams!$A$12:$B$29,2,FALSE)),CONCATENATE("NC-",VLOOKUP(I41,'U20 Non Counters'!$B$3:$D$200,3,FALSE)))</f>
        <v>MAC_PSH</v>
      </c>
      <c r="K41" s="138">
        <f ca="1">IFERROR(INDIRECT("'"&amp;J41&amp;"-"&amp;H39&amp;"'!D"&amp;IF(RIGHT(I39,1)="W",MATCH('Start lists'!J39,'TN-U20'!F:F,0),MATCH('Start lists'!J39,'TN-U20'!B:B,0))+IF(LEFT(K39,1)="A",0,1)&amp;""),IF(RIGHT(H39,2)="17",IF(RIGHT(I39,1)="W",VLOOKUP(I41,'U17 Non Counters'!$G$3:$I$200,2,FALSE),VLOOKUP(I41,'U17 Non Counters'!$B$3:$D$200,2,FALSE)),IF(RIGHT(I39,1)="W",VLOOKUP(I41,'U20 Non Counters'!$G$3:$I$200,2,FALSE),VLOOKUP(I41,'U20 Non Counters'!$B$3:$D$200,2,FALSE))))</f>
        <v>0</v>
      </c>
      <c r="L41" s="138"/>
      <c r="M41" s="139"/>
      <c r="N41" s="136"/>
    </row>
    <row r="42" spans="1:14" s="133" customFormat="1" ht="24.95" customHeight="1" x14ac:dyDescent="0.3">
      <c r="A42" s="136">
        <v>2</v>
      </c>
      <c r="B42" s="136">
        <f>'Lane Draws'!T3</f>
        <v>6</v>
      </c>
      <c r="C42" s="137" t="str">
        <f>IFERROR(IF(B42="","",VLOOKUP(B42,Teams!$A$12:$B$29,2,FALSE)),CONCATENATE("NC-",VLOOKUP(B42,'U20 Non Counters'!$B$3:$D$200,3,FALSE)))</f>
        <v>ISA</v>
      </c>
      <c r="D42" s="138">
        <f ca="1">IFERROR(INDIRECT("'"&amp;C42&amp;"-"&amp;$A39&amp;"'!D"&amp;IF(RIGHT(B39,1)="W",MATCH('Start lists'!C39,'TN-U20'!F:F,0),MATCH('Start lists'!C39,'TN-U20'!B:B,0))+IF(LEFT(D39,1)="A",0,1)&amp;""),IF(RIGHT(A39,2)="17",IF(RIGHT(B39,1)="W",VLOOKUP(B42,'U17 Non Counters'!$G$3:$I$200,2,FALSE),VLOOKUP(B42,'U17 Non Counters'!$B$3:$D$200,2,FALSE)),IF(RIGHT(B39,1)="W",VLOOKUP(B42,'U20 Non Counters'!$G$3:$I$200,2,FALSE),VLOOKUP(B42,'U20 Non Counters'!$B$3:$D$200,2,FALSE))))</f>
        <v>0</v>
      </c>
      <c r="E42" s="138"/>
      <c r="F42" s="139"/>
      <c r="H42" s="136">
        <v>2</v>
      </c>
      <c r="I42" s="136">
        <f>'Lane Draws'!W3</f>
        <v>66</v>
      </c>
      <c r="J42" s="137" t="str">
        <f>IFERROR(IF(I42="","",VLOOKUP(I42,Teams!$A$12:$B$29,2,FALSE)),CONCATENATE("NC-",VLOOKUP(I42,'U20 Non Counters'!$B$3:$D$200,3,FALSE)))</f>
        <v>ISA</v>
      </c>
      <c r="K42" s="138">
        <f ca="1">IFERROR(INDIRECT("'"&amp;J42&amp;"-"&amp;H39&amp;"'!D"&amp;IF(RIGHT(I39,1)="W",MATCH('Start lists'!J39,'TN-U20'!F:F,0),MATCH('Start lists'!J39,'TN-U20'!B:B,0))+IF(LEFT(K39,1)="A",0,1)&amp;""),IF(RIGHT(H39,2)="17",IF(RIGHT(I39,1)="W",VLOOKUP(I42,'U17 Non Counters'!$G$3:$I$200,2,FALSE),VLOOKUP(I42,'U17 Non Counters'!$B$3:$D$200,2,FALSE)),IF(RIGHT(I39,1)="W",VLOOKUP(I42,'U20 Non Counters'!$G$3:$I$200,2,FALSE),VLOOKUP(I42,'U20 Non Counters'!$B$3:$D$200,2,FALSE))))</f>
        <v>0</v>
      </c>
      <c r="L42" s="138"/>
      <c r="M42" s="139"/>
      <c r="N42" s="136"/>
    </row>
    <row r="43" spans="1:14" s="133" customFormat="1" ht="24.95" customHeight="1" x14ac:dyDescent="0.3">
      <c r="A43" s="136">
        <v>3</v>
      </c>
      <c r="B43" s="136">
        <f>'Lane Draws'!T4</f>
        <v>4</v>
      </c>
      <c r="C43" s="137" t="str">
        <f>IFERROR(IF(B43="","",VLOOKUP(B43,Teams!$A$12:$B$29,2,FALSE)),CONCATENATE("NC-",VLOOKUP(B43,'U20 Non Counters'!$B$3:$D$200,3,FALSE)))</f>
        <v>DHH</v>
      </c>
      <c r="D43" s="138">
        <f ca="1">IFERROR(INDIRECT("'"&amp;C43&amp;"-"&amp;$A39&amp;"'!D"&amp;IF(RIGHT(B39,1)="W",MATCH('Start lists'!C39,'TN-U20'!F:F,0),MATCH('Start lists'!C39,'TN-U20'!B:B,0))+IF(LEFT(D39,1)="A",0,1)&amp;""),IF(RIGHT(A39,2)="17",IF(RIGHT(B39,1)="W",VLOOKUP(B43,'U17 Non Counters'!$G$3:$I$200,2,FALSE),VLOOKUP(B43,'U17 Non Counters'!$B$3:$D$200,2,FALSE)),IF(RIGHT(B39,1)="W",VLOOKUP(B43,'U20 Non Counters'!$G$3:$I$200,2,FALSE),VLOOKUP(B43,'U20 Non Counters'!$B$3:$D$200,2,FALSE))))</f>
        <v>0</v>
      </c>
      <c r="E43" s="138"/>
      <c r="F43" s="139"/>
      <c r="H43" s="136">
        <v>3</v>
      </c>
      <c r="I43" s="136">
        <f>'Lane Draws'!W4</f>
        <v>44</v>
      </c>
      <c r="J43" s="137" t="str">
        <f>IFERROR(IF(I43="","",VLOOKUP(I43,Teams!$A$12:$B$29,2,FALSE)),CONCATENATE("NC-",VLOOKUP(I43,'U20 Non Counters'!$B$3:$D$200,3,FALSE)))</f>
        <v>DHH</v>
      </c>
      <c r="K43" s="138">
        <f ca="1">IFERROR(INDIRECT("'"&amp;J43&amp;"-"&amp;H39&amp;"'!H"&amp;IF(RIGHT(I39,1)="W",MATCH('Start lists'!J39,'TN-U20'!F:F,0),MATCH('Start lists'!J39,'TN-U20'!B:B,0))+IF(LEFT(K39,1)="A",0,1)&amp;""),IF(RIGHT(H39,2)="17",IF(RIGHT(I39,1)="W",VLOOKUP(I43,'U17 Non Counters'!$G$3:$I$200,2,FALSE),VLOOKUP(I43,'U17 Non Counters'!$B$3:$D$200,2,FALSE)),IF(RIGHT(I39,1)="W",VLOOKUP(I43,'U20 Non Counters'!$G$3:$I$200,2,FALSE),VLOOKUP(I43,'U20 Non Counters'!$B$3:$D$200,2,FALSE))))</f>
        <v>0</v>
      </c>
      <c r="L43" s="138"/>
      <c r="M43" s="139"/>
      <c r="N43" s="136"/>
    </row>
    <row r="44" spans="1:14" s="133" customFormat="1" ht="24.95" customHeight="1" x14ac:dyDescent="0.3">
      <c r="A44" s="136">
        <v>4</v>
      </c>
      <c r="B44" s="136">
        <f>'Lane Draws'!T5</f>
        <v>2</v>
      </c>
      <c r="C44" s="137" t="str">
        <f>IFERROR(IF(B44="","",VLOOKUP(B44,Teams!$A$12:$B$29,2,FALSE)),CONCATENATE("NC-",VLOOKUP(B44,'U20 Non Counters'!$B$3:$D$200,3,FALSE)))</f>
        <v>ADAC</v>
      </c>
      <c r="D44" s="138">
        <f ca="1">IFERROR(INDIRECT("'"&amp;C44&amp;"-"&amp;$A39&amp;"'!D"&amp;IF(RIGHT(B39,1)="W",MATCH('Start lists'!C39,'TN-U20'!F:F,0),MATCH('Start lists'!C39,'TN-U20'!B:B,0))+IF(LEFT(D39,1)="A",0,1)&amp;""),IF(RIGHT(A39,2)="17",IF(RIGHT(B39,1)="W",VLOOKUP(B44,'U17 Non Counters'!$G$3:$I$200,2,FALSE),VLOOKUP(B44,'U17 Non Counters'!$B$3:$D$200,2,FALSE)),IF(RIGHT(B39,1)="W",VLOOKUP(B44,'U20 Non Counters'!$G$3:$I$200,2,FALSE),VLOOKUP(B44,'U20 Non Counters'!$B$3:$D$200,2,FALSE))))</f>
        <v>0</v>
      </c>
      <c r="E44" s="138"/>
      <c r="F44" s="139"/>
      <c r="H44" s="136">
        <v>4</v>
      </c>
      <c r="I44" s="136">
        <f>'Lane Draws'!W5</f>
        <v>22</v>
      </c>
      <c r="J44" s="137" t="str">
        <f>IFERROR(IF(I44="","",VLOOKUP(I44,Teams!$A$12:$B$29,2,FALSE)),CONCATENATE("NC-",VLOOKUP(I44,'U20 Non Counters'!$B$3:$D$200,3,FALSE)))</f>
        <v>ADAC</v>
      </c>
      <c r="K44" s="138">
        <f ca="1">IFERROR(INDIRECT("'"&amp;J44&amp;"-"&amp;H39&amp;"'!D"&amp;IF(RIGHT(I39,1)="W",MATCH('Start lists'!J39,'TN-U20'!F:F,0),MATCH('Start lists'!J39,'TN-U20'!B:B,0))+IF(LEFT(K39,1)="A",0,1)&amp;""),IF(RIGHT(H39,2)="17",IF(RIGHT(I39,1)="W",VLOOKUP(I44,'U17 Non Counters'!$G$3:$I$200,2,FALSE),VLOOKUP(I44,'U17 Non Counters'!$B$3:$D$200,2,FALSE)),IF(RIGHT(I39,1)="W",VLOOKUP(I44,'U20 Non Counters'!$G$3:$I$200,2,FALSE),VLOOKUP(I44,'U20 Non Counters'!$B$3:$D$200,2,FALSE))))</f>
        <v>0</v>
      </c>
      <c r="L44" s="138"/>
      <c r="M44" s="139"/>
      <c r="N44" s="136"/>
    </row>
    <row r="45" spans="1:14" s="133" customFormat="1" ht="24.95" customHeight="1" x14ac:dyDescent="0.3">
      <c r="A45" s="136">
        <v>5</v>
      </c>
      <c r="B45" s="136">
        <f>'Lane Draws'!T6</f>
        <v>5</v>
      </c>
      <c r="C45" s="137" t="str">
        <f>IFERROR(IF(B45="","",VLOOKUP(B45,Teams!$A$12:$B$29,2,FALSE)),CONCATENATE("NC-",VLOOKUP(B45,'U20 Non Counters'!$B$3:$D$200,3,FALSE)))</f>
        <v>IH</v>
      </c>
      <c r="D45" s="138">
        <f ca="1">IFERROR(INDIRECT("'"&amp;C45&amp;"-"&amp;$A39&amp;"'!D"&amp;IF(RIGHT(B39,1)="W",MATCH('Start lists'!C39,'TN-U20'!F:F,0),MATCH('Start lists'!C39,'TN-U20'!B:B,0))+IF(LEFT(D39,1)="A",0,1)&amp;""),IF(RIGHT(A39,2)="17",IF(RIGHT(B39,1)="W",VLOOKUP(B45,'U17 Non Counters'!$G$3:$I$200,2,FALSE),VLOOKUP(B45,'U17 Non Counters'!$B$3:$D$200,2,FALSE)),IF(RIGHT(B39,1)="W",VLOOKUP(B45,'U20 Non Counters'!$G$3:$I$200,2,FALSE),VLOOKUP(B45,'U20 Non Counters'!$B$3:$D$200,2,FALSE))))</f>
        <v>0</v>
      </c>
      <c r="E45" s="138"/>
      <c r="F45" s="139"/>
      <c r="H45" s="136">
        <v>5</v>
      </c>
      <c r="I45" s="136">
        <f>'Lane Draws'!W6</f>
        <v>55</v>
      </c>
      <c r="J45" s="137" t="str">
        <f>IFERROR(IF(I45="","",VLOOKUP(I45,Teams!$A$12:$B$29,2,FALSE)),CONCATENATE("NC-",VLOOKUP(I45,'U20 Non Counters'!$B$3:$D$200,3,FALSE)))</f>
        <v>IH</v>
      </c>
      <c r="K45" s="138">
        <f ca="1">IFERROR(INDIRECT("'"&amp;J45&amp;"-"&amp;H39&amp;"'!D"&amp;IF(RIGHT(I39,1)="W",MATCH('Start lists'!J39,'TN-U20'!F:F,0),MATCH('Start lists'!J39,'TN-U20'!B:B,0))+IF(LEFT(K39,1)="A",0,1)&amp;""),IF(RIGHT(H39,2)="17",IF(RIGHT(I39,1)="W",VLOOKUP(I45,'U17 Non Counters'!$G$3:$I$200,2,FALSE),VLOOKUP(I45,'U17 Non Counters'!$B$3:$D$200,2,FALSE)),IF(RIGHT(I39,1)="W",VLOOKUP(I45,'U20 Non Counters'!$G$3:$I$200,2,FALSE),VLOOKUP(I45,'U20 Non Counters'!$B$3:$D$200,2,FALSE))))</f>
        <v>0</v>
      </c>
      <c r="L45" s="138"/>
      <c r="M45" s="139"/>
      <c r="N45" s="136"/>
    </row>
    <row r="46" spans="1:14" s="133" customFormat="1" ht="24.95" customHeight="1" x14ac:dyDescent="0.3">
      <c r="A46" s="136">
        <v>6</v>
      </c>
      <c r="B46" s="136">
        <f>'Lane Draws'!T7</f>
        <v>1</v>
      </c>
      <c r="C46" s="137" t="str">
        <f>IFERROR(IF(B46="","",VLOOKUP(B46,Teams!$A$12:$B$29,2,FALSE)),CONCATENATE("NC-",VLOOKUP(B46,'U20 Non Counters'!$B$3:$D$200,3,FALSE)))</f>
        <v>AAAC</v>
      </c>
      <c r="D46" s="138">
        <f ca="1">IFERROR(INDIRECT("'"&amp;C46&amp;"-"&amp;$A39&amp;"'!D"&amp;IF(RIGHT(B39,1)="W",MATCH('Start lists'!C39,'TN-U20'!F:F,0),MATCH('Start lists'!C39,'TN-U20'!B:B,0))+IF(LEFT(D39,1)="A",0,1)&amp;""),IF(RIGHT(A39,2)="17",IF(RIGHT(B39,1)="W",VLOOKUP(B46,'U17 Non Counters'!$G$3:$I$200,2,FALSE),VLOOKUP(B46,'U17 Non Counters'!$B$3:$D$200,2,FALSE)),IF(RIGHT(B39,1)="W",VLOOKUP(B46,'U20 Non Counters'!$G$3:$I$200,2,FALSE),VLOOKUP(B46,'U20 Non Counters'!$B$3:$D$200,2,FALSE))))</f>
        <v>0</v>
      </c>
      <c r="E46" s="138"/>
      <c r="F46" s="139"/>
      <c r="H46" s="136">
        <v>6</v>
      </c>
      <c r="I46" s="136">
        <f>'Lane Draws'!W7</f>
        <v>11</v>
      </c>
      <c r="J46" s="137" t="str">
        <f>IFERROR(IF(I46="","",VLOOKUP(I46,Teams!$A$12:$B$29,2,FALSE)),CONCATENATE("NC-",VLOOKUP(I46,'U20 Non Counters'!$B$3:$D$200,3,FALSE)))</f>
        <v>AAAC</v>
      </c>
      <c r="K46" s="138">
        <f ca="1">IFERROR(INDIRECT("'"&amp;J46&amp;"-"&amp;H39&amp;"'!D"&amp;IF(RIGHT(I39,1)="W",MATCH('Start lists'!J39,'TN-U20'!F:F,0),MATCH('Start lists'!J39,'TN-U20'!B:B,0))+IF(LEFT(K39,1)="A",0,1)&amp;""),IF(RIGHT(H39,2)="17",IF(RIGHT(I39,1)="W",VLOOKUP(I46,'U17 Non Counters'!$G$3:$I$200,2,FALSE),VLOOKUP(I46,'U17 Non Counters'!$B$3:$D$200,2,FALSE)),IF(RIGHT(I39,1)="W",VLOOKUP(I46,'U20 Non Counters'!$G$3:$I$200,2,FALSE),VLOOKUP(I46,'U20 Non Counters'!$B$3:$D$200,2,FALSE))))</f>
        <v>0</v>
      </c>
      <c r="L46" s="138"/>
      <c r="M46" s="139"/>
      <c r="N46" s="136"/>
    </row>
    <row r="47" spans="1:14" s="133" customFormat="1" ht="24.95" customHeight="1" x14ac:dyDescent="0.3">
      <c r="A47" s="136">
        <v>7</v>
      </c>
      <c r="B47" s="136">
        <f>'Lane Draws'!T8</f>
        <v>8</v>
      </c>
      <c r="C47" s="137" t="str">
        <f>IFERROR(IF(B47="","",VLOOKUP(B47,Teams!$A$12:$B$29,2,FALSE)),CONCATENATE("NC-",VLOOKUP(B47,'U20 Non Counters'!$B$3:$D$200,3,FALSE)))</f>
        <v>TN</v>
      </c>
      <c r="D47" s="138">
        <f ca="1">IFERROR(INDIRECT("'"&amp;C47&amp;"-"&amp;$A39&amp;"'!D"&amp;IF(RIGHT(B39,1)="W",MATCH('Start lists'!C39,'TN-U20'!F:F,0),MATCH('Start lists'!C39,'TN-U20'!B:B,0))+IF(LEFT(D39,1)="A",0,1)&amp;""),IF(RIGHT(A39,2)="17",IF(RIGHT(B39,1)="W",VLOOKUP(B47,'U17 Non Counters'!$G$3:$I$200,2,FALSE),VLOOKUP(B47,'U17 Non Counters'!$B$3:$D$200,2,FALSE)),IF(RIGHT(B39,1)="W",VLOOKUP(B47,'U20 Non Counters'!$G$3:$I$200,2,FALSE),VLOOKUP(B47,'U20 Non Counters'!$B$3:$D$200,2,FALSE))))</f>
        <v>0</v>
      </c>
      <c r="E47" s="138"/>
      <c r="F47" s="139"/>
      <c r="H47" s="136">
        <v>7</v>
      </c>
      <c r="I47" s="136">
        <f>'Lane Draws'!W8</f>
        <v>88</v>
      </c>
      <c r="J47" s="137" t="str">
        <f>IFERROR(IF(I47="","",VLOOKUP(I47,Teams!$A$12:$B$29,2,FALSE)),CONCATENATE("NC-",VLOOKUP(I47,'U20 Non Counters'!$B$3:$D$200,3,FALSE)))</f>
        <v>TN</v>
      </c>
      <c r="K47" s="138">
        <f ca="1">IFERROR(INDIRECT("'"&amp;J47&amp;"-"&amp;H39&amp;"'!D"&amp;IF(RIGHT(I39,1)="W",MATCH('Start lists'!J39,'TN-U20'!F:F,0),MATCH('Start lists'!J39,'TN-U20'!B:B,0))+IF(LEFT(K39,1)="A",0,1)&amp;""),IF(RIGHT(H39,2)="17",IF(RIGHT(I39,1)="W",VLOOKUP(I47,'U17 Non Counters'!$G$3:$I$200,2,FALSE),VLOOKUP(I47,'U17 Non Counters'!$B$3:$D$200,2,FALSE)),IF(RIGHT(I39,1)="W",VLOOKUP(I47,'U20 Non Counters'!$G$3:$I$200,2,FALSE),VLOOKUP(I47,'U20 Non Counters'!$B$3:$D$200,2,FALSE))))</f>
        <v>0</v>
      </c>
      <c r="L47" s="138"/>
      <c r="M47" s="139"/>
      <c r="N47" s="136"/>
    </row>
    <row r="48" spans="1:14" s="133" customFormat="1" ht="24.95" customHeight="1" x14ac:dyDescent="0.3">
      <c r="A48" s="136">
        <v>8</v>
      </c>
      <c r="B48" s="136">
        <f>'Lane Draws'!T9</f>
        <v>3</v>
      </c>
      <c r="C48" s="137" t="str">
        <f>IFERROR(IF(B48="","",VLOOKUP(B48,Teams!$A$12:$B$29,2,FALSE)),CONCATENATE("NC-",VLOOKUP(B48,'U20 Non Counters'!$B$3:$D$200,3,FALSE)))</f>
        <v>BSAC</v>
      </c>
      <c r="D48" s="138">
        <f ca="1">IFERROR(INDIRECT("'"&amp;C48&amp;"-"&amp;$A39&amp;"'!D"&amp;IF(RIGHT(B39,1)="W",MATCH('Start lists'!C39,'TN-U20'!F:F,0),MATCH('Start lists'!C39,'TN-U20'!B:B,0))+IF(LEFT(D39,1)="A",0,1)&amp;""),IF(RIGHT(A39,2)="17",IF(RIGHT(B39,1)="W",VLOOKUP(B48,'U17 Non Counters'!$G$3:$I$200,2,FALSE),VLOOKUP(B48,'U17 Non Counters'!$B$3:$D$200,2,FALSE)),IF(RIGHT(B39,1)="W",VLOOKUP(B48,'U20 Non Counters'!$G$3:$I$200,2,FALSE),VLOOKUP(B48,'U20 Non Counters'!$B$3:$D$200,2,FALSE))))</f>
        <v>0</v>
      </c>
      <c r="E48" s="138"/>
      <c r="F48" s="139"/>
      <c r="H48" s="136">
        <v>8</v>
      </c>
      <c r="I48" s="136">
        <f>'Lane Draws'!W9</f>
        <v>33</v>
      </c>
      <c r="J48" s="137" t="str">
        <f>IFERROR(IF(I48="","",VLOOKUP(I48,Teams!$A$12:$B$29,2,FALSE)),CONCATENATE("NC-",VLOOKUP(I48,'U20 Non Counters'!$B$3:$D$200,3,FALSE)))</f>
        <v>BSAC</v>
      </c>
      <c r="K48" s="138">
        <f ca="1">IFERROR(INDIRECT("'"&amp;J48&amp;"-"&amp;H39&amp;"'!D"&amp;IF(RIGHT(I39,1)="W",MATCH('Start lists'!J39,'TN-U20'!F:F,0),MATCH('Start lists'!J39,'TN-U20'!B:B,0))+IF(LEFT(K39,1)="A",0,1)&amp;""),IF(RIGHT(H39,2)="17",IF(RIGHT(I39,1)="W",VLOOKUP(I48,'U17 Non Counters'!$G$3:$I$200,2,FALSE),VLOOKUP(I48,'U17 Non Counters'!$B$3:$D$200,2,FALSE)),IF(RIGHT(I39,1)="W",VLOOKUP(I48,'U20 Non Counters'!$G$3:$I$200,2,FALSE),VLOOKUP(I48,'U20 Non Counters'!$B$3:$D$200,2,FALSE))))</f>
        <v>0</v>
      </c>
      <c r="L48" s="138"/>
      <c r="M48" s="139"/>
      <c r="N48" s="136"/>
    </row>
    <row r="49" spans="1:14" x14ac:dyDescent="0.3">
      <c r="A49" s="98"/>
      <c r="B49" s="98"/>
      <c r="H49" s="98"/>
      <c r="I49" s="98"/>
    </row>
    <row r="50" spans="1:14" s="133" customFormat="1" ht="24.95" customHeight="1" x14ac:dyDescent="0.3">
      <c r="A50" s="213" t="str">
        <f>LEFT(B50,3)</f>
        <v>U17</v>
      </c>
      <c r="B50" s="198" t="s">
        <v>32</v>
      </c>
      <c r="C50" s="128" t="s">
        <v>5</v>
      </c>
      <c r="D50" s="129" t="s">
        <v>18</v>
      </c>
      <c r="E50" s="375">
        <f>IF('Lane Draws'!$Z$12-COUNTIF('Lane Draws'!$Z$2:$AE$9,"&gt;88")=0,0,CONCATENATE('Lane Draws'!$Z$12-COUNTIF('Lane Draws'!$Z$2:$AE$9,"&gt;88"), " Non Counters to put in lanes"))</f>
        <v>0</v>
      </c>
      <c r="F50" s="376"/>
      <c r="H50" s="213" t="str">
        <f>LEFT(I50,3)</f>
        <v>U17</v>
      </c>
      <c r="I50" s="198" t="str">
        <f>B50</f>
        <v>U17W</v>
      </c>
      <c r="J50" s="128" t="s">
        <v>5</v>
      </c>
      <c r="K50" s="129" t="s">
        <v>19</v>
      </c>
      <c r="L50" s="375">
        <f>IF('Lane Draws'!$Z$12-COUNTIF('Lane Draws'!$Z$2:$AE$9,"&gt;88")=0,0,CONCATENATE('Lane Draws'!$Z$12-COUNTIF('Lane Draws'!$Z$2:$AE$9,"&gt;88"), " Non Counters to put in lanes"))</f>
        <v>0</v>
      </c>
      <c r="M50" s="376"/>
      <c r="N50" s="132"/>
    </row>
    <row r="51" spans="1:14" ht="24.95" customHeight="1" x14ac:dyDescent="0.3">
      <c r="A51" s="134" t="s">
        <v>97</v>
      </c>
      <c r="B51" s="117" t="s">
        <v>23</v>
      </c>
      <c r="C51" s="124" t="s">
        <v>17</v>
      </c>
      <c r="D51" s="124" t="s">
        <v>20</v>
      </c>
      <c r="E51" s="124" t="s">
        <v>2</v>
      </c>
      <c r="F51" s="135" t="s">
        <v>152</v>
      </c>
      <c r="H51" s="134" t="s">
        <v>97</v>
      </c>
      <c r="I51" s="117" t="s">
        <v>23</v>
      </c>
      <c r="J51" s="124" t="s">
        <v>17</v>
      </c>
      <c r="K51" s="124" t="s">
        <v>20</v>
      </c>
      <c r="L51" s="124" t="s">
        <v>2</v>
      </c>
      <c r="M51" s="135" t="s">
        <v>152</v>
      </c>
      <c r="N51" s="123" t="s">
        <v>22</v>
      </c>
    </row>
    <row r="52" spans="1:14" s="133" customFormat="1" ht="24.95" customHeight="1" x14ac:dyDescent="0.3">
      <c r="A52" s="136">
        <v>1</v>
      </c>
      <c r="B52" s="136">
        <f>'Lane Draws'!Z2</f>
        <v>7</v>
      </c>
      <c r="C52" s="137" t="str">
        <f>IFERROR(IF(B52="","",VLOOKUP(B52,Teams!$A$12:$B$29,2,FALSE)),CONCATENATE("NC-",VLOOKUP(B52,'U17 Non Counters'!$G$3:$I$200,3,FALSE)))</f>
        <v>MAC_PSH</v>
      </c>
      <c r="D52" s="138">
        <f ca="1">IFERROR(INDIRECT("'"&amp;C52&amp;"-"&amp;$A50&amp;"'!H"&amp;IF(RIGHT(B50,1)="W",MATCH('Start lists'!C50,'TN-U17'!F:F,0),MATCH('Start lists'!C50,'TN-U17'!B:B,0))+IF(LEFT(D50,1)="A",0,1)&amp;""),IF(RIGHT(A50,2)="17",IF(RIGHT(B50,1)="W",VLOOKUP(B52,'U17 Non Counters'!$G$3:$I$200,2,FALSE),VLOOKUP(B52,'U17 Non Counters'!$B$3:$D$200,2,FALSE)),IF(RIGHT(B50,1)="W",VLOOKUP(B52,'U20 Non Counters'!$G$3:$I$200,2,FALSE),VLOOKUP(B52,'U20 Non Counters'!$B$3:$D$200,2,FALSE))))</f>
        <v>0</v>
      </c>
      <c r="E52" s="138"/>
      <c r="F52" s="139"/>
      <c r="H52" s="136">
        <v>1</v>
      </c>
      <c r="I52" s="136">
        <f>'Lane Draws'!AC2</f>
        <v>77</v>
      </c>
      <c r="J52" s="137" t="str">
        <f>IFERROR(IF(I52="","",VLOOKUP(I52,Teams!$A$12:$B$29,2,FALSE)),CONCATENATE("NC-",VLOOKUP(I52,'U17 Non Counters'!$G$3:$I$200,3,FALSE)))</f>
        <v>MAC_PSH</v>
      </c>
      <c r="K52" s="138">
        <f ca="1">IFERROR(INDIRECT("'"&amp;J52&amp;"-"&amp;H50&amp;"'!H"&amp;IF(RIGHT(I50,1)="W",MATCH('Start lists'!J50,'TN-U17'!F:F,0),MATCH('Start lists'!J50,'TN-U17'!J:J,0))+IF(LEFT(K50,1)="A",0,1)&amp;""),IF(RIGHT(H50,2)="17",IF(RIGHT(I50,1)="W",VLOOKUP(I52,'U17 Non Counters'!$G$3:$I$200,2,FALSE),VLOOKUP(I52,'U17 Non Counters'!$B$3:$D$200,2,FALSE)),IF(RIGHT(I50,1)="W",VLOOKUP(I52,'U20 Non Counters'!$G$3:$I$200,2,FALSE),VLOOKUP(I52,'U20 Non Counters'!$B$3:$D$200,2,FALSE))))</f>
        <v>0</v>
      </c>
      <c r="L52" s="138"/>
      <c r="M52" s="139"/>
      <c r="N52" s="140"/>
    </row>
    <row r="53" spans="1:14" s="133" customFormat="1" ht="24.95" customHeight="1" x14ac:dyDescent="0.3">
      <c r="A53" s="136">
        <v>2</v>
      </c>
      <c r="B53" s="136">
        <f>'Lane Draws'!Z3</f>
        <v>1</v>
      </c>
      <c r="C53" s="137" t="str">
        <f>IFERROR(IF(B53="","",VLOOKUP(B53,Teams!$A$12:$B$29,2,FALSE)),CONCATENATE("NC-",VLOOKUP(B53,'U17 Non Counters'!$G$3:$I$200,3,FALSE)))</f>
        <v>AAAC</v>
      </c>
      <c r="D53" s="138" t="str">
        <f ca="1">IFERROR(INDIRECT("'"&amp;C53&amp;"-"&amp;$A50&amp;"'!H"&amp;IF(RIGHT(B50,1)="W",MATCH('Start lists'!C50,'TN-U17'!F:F,0),MATCH('Start lists'!C50,'TN-U17'!B:B,0))+IF(LEFT(D50,1)="A",0,1)&amp;""),IF(RIGHT(A50,2)="17",IF(RIGHT(B50,1)="W",VLOOKUP(B53,'U17 Non Counters'!$G$3:$I$200,2,FALSE),VLOOKUP(B53,'U17 Non Counters'!$B$3:$D$200,2,FALSE)),IF(RIGHT(B50,1)="W",VLOOKUP(B53,'U20 Non Counters'!$G$3:$I$200,2,FALSE),VLOOKUP(B53,'U20 Non Counters'!$B$3:$D$200,2,FALSE))))</f>
        <v>Mia Keogh</v>
      </c>
      <c r="E53" s="138"/>
      <c r="F53" s="139"/>
      <c r="H53" s="136">
        <v>2</v>
      </c>
      <c r="I53" s="136">
        <f>'Lane Draws'!AC3</f>
        <v>11</v>
      </c>
      <c r="J53" s="137" t="str">
        <f>IFERROR(IF(I53="","",VLOOKUP(I53,Teams!$A$12:$B$29,2,FALSE)),CONCATENATE("NC-",VLOOKUP(I53,'U17 Non Counters'!$G$3:$I$200,3,FALSE)))</f>
        <v>AAAC</v>
      </c>
      <c r="K53" s="138" t="str">
        <f ca="1">IFERROR(INDIRECT("'"&amp;J53&amp;"-"&amp;H50&amp;"'!H"&amp;IF(RIGHT(I50,1)="W",MATCH('Start lists'!J50,'TN-U17'!F:F,0),MATCH('Start lists'!J50,'TN-U17'!J:J,0))+IF(LEFT(K50,1)="A",0,1)&amp;""),IF(RIGHT(H50,2)="17",IF(RIGHT(I50,1)="W",VLOOKUP(I53,'U17 Non Counters'!$G$3:$I$200,2,FALSE),VLOOKUP(I53,'U17 Non Counters'!$B$3:$D$200,2,FALSE)),IF(RIGHT(I50,1)="W",VLOOKUP(I53,'U20 Non Counters'!$G$3:$I$200,2,FALSE),VLOOKUP(I53,'U20 Non Counters'!$B$3:$D$200,2,FALSE))))</f>
        <v>Sophie Dickie-Moir</v>
      </c>
      <c r="L53" s="138"/>
      <c r="M53" s="139"/>
      <c r="N53" s="140"/>
    </row>
    <row r="54" spans="1:14" s="133" customFormat="1" ht="24.95" customHeight="1" x14ac:dyDescent="0.3">
      <c r="A54" s="136">
        <v>3</v>
      </c>
      <c r="B54" s="136">
        <f>'Lane Draws'!Z4</f>
        <v>5</v>
      </c>
      <c r="C54" s="137" t="str">
        <f>IFERROR(IF(B54="","",VLOOKUP(B54,Teams!$A$12:$B$29,2,FALSE)),CONCATENATE("NC-",VLOOKUP(B54,'U17 Non Counters'!$G$3:$I$200,3,FALSE)))</f>
        <v>IH</v>
      </c>
      <c r="D54" s="138" t="str">
        <f ca="1">IFERROR(INDIRECT("'"&amp;C54&amp;"-"&amp;$A50&amp;"'!H"&amp;IF(RIGHT(B50,1)="W",MATCH('Start lists'!C50,'TN-U17'!F:F,0),MATCH('Start lists'!C50,'TN-U17'!B:B,0))+IF(LEFT(D50,1)="A",0,1)&amp;""),IF(RIGHT(A50,2)="17",IF(RIGHT(B50,1)="W",VLOOKUP(B54,'U17 Non Counters'!$G$3:$I$200,2,FALSE),VLOOKUP(B54,'U17 Non Counters'!$B$3:$D$200,2,FALSE)),IF(RIGHT(B50,1)="W",VLOOKUP(B54,'U20 Non Counters'!$G$3:$I$200,2,FALSE),VLOOKUP(B54,'U20 Non Counters'!$B$3:$D$200,2,FALSE))))</f>
        <v>Mairi Darroch</v>
      </c>
      <c r="E54" s="138"/>
      <c r="F54" s="139"/>
      <c r="H54" s="136">
        <v>3</v>
      </c>
      <c r="I54" s="136">
        <f>'Lane Draws'!AC4</f>
        <v>55</v>
      </c>
      <c r="J54" s="137" t="str">
        <f>IFERROR(IF(I54="","",VLOOKUP(I54,Teams!$A$12:$B$29,2,FALSE)),CONCATENATE("NC-",VLOOKUP(I54,'U17 Non Counters'!$G$3:$I$200,3,FALSE)))</f>
        <v>IH</v>
      </c>
      <c r="K54" s="138" t="str">
        <f ca="1">IFERROR(INDIRECT("'"&amp;J54&amp;"-"&amp;H50&amp;"'!H"&amp;IF(RIGHT(I50,1)="W",MATCH('Start lists'!J50,'TN-U17'!F:F,0),MATCH('Start lists'!J50,'TN-U17'!J:J,0))+IF(LEFT(K50,1)="A",0,1)&amp;""),IF(RIGHT(H50,2)="17",IF(RIGHT(I50,1)="W",VLOOKUP(I54,'U17 Non Counters'!$G$3:$I$200,2,FALSE),VLOOKUP(I54,'U17 Non Counters'!$B$3:$D$200,2,FALSE)),IF(RIGHT(I50,1)="W",VLOOKUP(I54,'U20 Non Counters'!$G$3:$I$200,2,FALSE),VLOOKUP(I54,'U20 Non Counters'!$B$3:$D$200,2,FALSE))))</f>
        <v>Rachel Johnstone</v>
      </c>
      <c r="L54" s="138"/>
      <c r="M54" s="139"/>
      <c r="N54" s="140"/>
    </row>
    <row r="55" spans="1:14" s="133" customFormat="1" ht="24.95" customHeight="1" x14ac:dyDescent="0.3">
      <c r="A55" s="136">
        <v>4</v>
      </c>
      <c r="B55" s="136">
        <f>'Lane Draws'!Z5</f>
        <v>4</v>
      </c>
      <c r="C55" s="137" t="str">
        <f>IFERROR(IF(B55="","",VLOOKUP(B55,Teams!$A$12:$B$29,2,FALSE)),CONCATENATE("NC-",VLOOKUP(B55,'U17 Non Counters'!$G$3:$I$200,3,FALSE)))</f>
        <v>DHH</v>
      </c>
      <c r="D55" s="138" t="str">
        <f ca="1">IFERROR(INDIRECT("'"&amp;C55&amp;"-"&amp;$A50&amp;"'!H"&amp;IF(RIGHT(B50,1)="W",MATCH('Start lists'!C50,'TN-U17'!F:F,0),MATCH('Start lists'!C50,'TN-U17'!B:B,0))+IF(LEFT(D50,1)="A",0,1)&amp;""),IF(RIGHT(A50,2)="17",IF(RIGHT(B50,1)="W",VLOOKUP(B55,'U17 Non Counters'!$G$3:$I$200,2,FALSE),VLOOKUP(B55,'U17 Non Counters'!$B$3:$D$200,2,FALSE)),IF(RIGHT(B50,1)="W",VLOOKUP(B55,'U20 Non Counters'!$G$3:$I$200,2,FALSE),VLOOKUP(B55,'U20 Non Counters'!$B$3:$D$200,2,FALSE))))</f>
        <v>Megan Gowans</v>
      </c>
      <c r="E55" s="138"/>
      <c r="F55" s="139"/>
      <c r="H55" s="136">
        <v>4</v>
      </c>
      <c r="I55" s="136">
        <f>'Lane Draws'!AC5</f>
        <v>44</v>
      </c>
      <c r="J55" s="137" t="str">
        <f>IFERROR(IF(I55="","",VLOOKUP(I55,Teams!$A$12:$B$29,2,FALSE)),CONCATENATE("NC-",VLOOKUP(I55,'U17 Non Counters'!$G$3:$I$200,3,FALSE)))</f>
        <v>DHH</v>
      </c>
      <c r="K55" s="138" t="str">
        <f ca="1">IFERROR(INDIRECT("'"&amp;J55&amp;"-"&amp;H50&amp;"'!H"&amp;IF(RIGHT(I50,1)="W",MATCH('Start lists'!J50,'TN-U17'!F:F,0),MATCH('Start lists'!J50,'TN-U17'!J:J,0))+IF(LEFT(K50,1)="A",0,1)&amp;""),IF(RIGHT(H50,2)="17",IF(RIGHT(I50,1)="W",VLOOKUP(I55,'U17 Non Counters'!$G$3:$I$200,2,FALSE),VLOOKUP(I55,'U17 Non Counters'!$B$3:$D$200,2,FALSE)),IF(RIGHT(I50,1)="W",VLOOKUP(I55,'U20 Non Counters'!$G$3:$I$200,2,FALSE),VLOOKUP(I55,'U20 Non Counters'!$B$3:$D$200,2,FALSE))))</f>
        <v>Frankie Duncan-Morris</v>
      </c>
      <c r="L55" s="138"/>
      <c r="M55" s="139"/>
      <c r="N55" s="140"/>
    </row>
    <row r="56" spans="1:14" s="133" customFormat="1" ht="24.95" customHeight="1" x14ac:dyDescent="0.3">
      <c r="A56" s="136">
        <v>5</v>
      </c>
      <c r="B56" s="136">
        <f>'Lane Draws'!Z6</f>
        <v>6</v>
      </c>
      <c r="C56" s="137" t="str">
        <f>IFERROR(IF(B56="","",VLOOKUP(B56,Teams!$A$12:$B$29,2,FALSE)),CONCATENATE("NC-",VLOOKUP(B56,'U17 Non Counters'!$G$3:$I$200,3,FALSE)))</f>
        <v>ISA</v>
      </c>
      <c r="D56" s="138" t="str">
        <f ca="1">IFERROR(INDIRECT("'"&amp;C56&amp;"-"&amp;$A50&amp;"'!H"&amp;IF(RIGHT(B50,1)="W",MATCH('Start lists'!C50,'TN-U17'!F:F,0),MATCH('Start lists'!C50,'TN-U17'!B:B,0))+IF(LEFT(D50,1)="A",0,1)&amp;""),IF(RIGHT(A50,2)="17",IF(RIGHT(B50,1)="W",VLOOKUP(B56,'U17 Non Counters'!$G$3:$I$200,2,FALSE),VLOOKUP(B56,'U17 Non Counters'!$B$3:$D$200,2,FALSE)),IF(RIGHT(B50,1)="W",VLOOKUP(B56,'U20 Non Counters'!$G$3:$I$200,2,FALSE),VLOOKUP(B56,'U20 Non Counters'!$B$3:$D$200,2,FALSE))))</f>
        <v>Katie Dinwoodie</v>
      </c>
      <c r="E56" s="138"/>
      <c r="F56" s="139"/>
      <c r="H56" s="136">
        <v>5</v>
      </c>
      <c r="I56" s="136">
        <f>'Lane Draws'!AC6</f>
        <v>66</v>
      </c>
      <c r="J56" s="137" t="str">
        <f>IFERROR(IF(I56="","",VLOOKUP(I56,Teams!$A$12:$B$29,2,FALSE)),CONCATENATE("NC-",VLOOKUP(I56,'U17 Non Counters'!$G$3:$I$200,3,FALSE)))</f>
        <v>ISA</v>
      </c>
      <c r="K56" s="138" t="str">
        <f ca="1">IFERROR(INDIRECT("'"&amp;J56&amp;"-"&amp;H50&amp;"'!H"&amp;IF(RIGHT(I50,1)="W",MATCH('Start lists'!J50,'TN-U17'!F:F,0),MATCH('Start lists'!J50,'TN-U17'!J:J,0))+IF(LEFT(K50,1)="A",0,1)&amp;""),IF(RIGHT(H50,2)="17",IF(RIGHT(I50,1)="W",VLOOKUP(I56,'U17 Non Counters'!$G$3:$I$200,2,FALSE),VLOOKUP(I56,'U17 Non Counters'!$B$3:$D$200,2,FALSE)),IF(RIGHT(I50,1)="W",VLOOKUP(I56,'U20 Non Counters'!$G$3:$I$200,2,FALSE),VLOOKUP(I56,'U20 Non Counters'!$B$3:$D$200,2,FALSE))))</f>
        <v>Laura Newbold</v>
      </c>
      <c r="L56" s="138"/>
      <c r="M56" s="139"/>
      <c r="N56" s="140"/>
    </row>
    <row r="57" spans="1:14" s="133" customFormat="1" ht="24.95" customHeight="1" x14ac:dyDescent="0.3">
      <c r="A57" s="136">
        <v>6</v>
      </c>
      <c r="B57" s="136">
        <f>'Lane Draws'!Z7</f>
        <v>2</v>
      </c>
      <c r="C57" s="137" t="str">
        <f>IFERROR(IF(B57="","",VLOOKUP(B57,Teams!$A$12:$B$29,2,FALSE)),CONCATENATE("NC-",VLOOKUP(B57,'U17 Non Counters'!$G$3:$I$200,3,FALSE)))</f>
        <v>ADAC</v>
      </c>
      <c r="D57" s="138" t="str">
        <f ca="1">IFERROR(INDIRECT("'"&amp;C57&amp;"-"&amp;$A50&amp;"'!H"&amp;IF(RIGHT(B50,1)="W",MATCH('Start lists'!C50,'TN-U17'!F:F,0),MATCH('Start lists'!C50,'TN-U17'!B:B,0))+IF(LEFT(D50,1)="A",0,1)&amp;""),IF(RIGHT(A50,2)="17",IF(RIGHT(B50,1)="W",VLOOKUP(B57,'U17 Non Counters'!$G$3:$I$200,2,FALSE),VLOOKUP(B57,'U17 Non Counters'!$B$3:$D$200,2,FALSE)),IF(RIGHT(B50,1)="W",VLOOKUP(B57,'U20 Non Counters'!$G$3:$I$200,2,FALSE),VLOOKUP(B57,'U20 Non Counters'!$B$3:$D$200,2,FALSE))))</f>
        <v>Rachel Lorimer</v>
      </c>
      <c r="E57" s="138"/>
      <c r="F57" s="139"/>
      <c r="H57" s="136">
        <v>6</v>
      </c>
      <c r="I57" s="136">
        <f>'Lane Draws'!AC7</f>
        <v>22</v>
      </c>
      <c r="J57" s="137" t="str">
        <f>IFERROR(IF(I57="","",VLOOKUP(I57,Teams!$A$12:$B$29,2,FALSE)),CONCATENATE("NC-",VLOOKUP(I57,'U17 Non Counters'!$G$3:$I$200,3,FALSE)))</f>
        <v>ADAC</v>
      </c>
      <c r="K57" s="138" t="str">
        <f ca="1">IFERROR(INDIRECT("'"&amp;J57&amp;"-"&amp;H50&amp;"'!H"&amp;IF(RIGHT(I50,1)="W",MATCH('Start lists'!J50,'TN-U17'!F:F,0),MATCH('Start lists'!J50,'TN-U17'!J:J,0))+IF(LEFT(K50,1)="A",0,1)&amp;""),IF(RIGHT(H50,2)="17",IF(RIGHT(I50,1)="W",VLOOKUP(I57,'U17 Non Counters'!$G$3:$I$200,2,FALSE),VLOOKUP(I57,'U17 Non Counters'!$B$3:$D$200,2,FALSE)),IF(RIGHT(I50,1)="W",VLOOKUP(I57,'U20 Non Counters'!$G$3:$I$200,2,FALSE),VLOOKUP(I57,'U20 Non Counters'!$B$3:$D$200,2,FALSE))))</f>
        <v>Lucy Nicoll</v>
      </c>
      <c r="L57" s="138"/>
      <c r="M57" s="139"/>
      <c r="N57" s="140"/>
    </row>
    <row r="58" spans="1:14" s="133" customFormat="1" ht="24.95" customHeight="1" x14ac:dyDescent="0.3">
      <c r="A58" s="136">
        <v>7</v>
      </c>
      <c r="B58" s="136">
        <f>'Lane Draws'!Z8</f>
        <v>8</v>
      </c>
      <c r="C58" s="137" t="str">
        <f>IFERROR(IF(B58="","",VLOOKUP(B58,Teams!$A$12:$B$29,2,FALSE)),CONCATENATE("NC-",VLOOKUP(B58,'U17 Non Counters'!$G$3:$I$200,3,FALSE)))</f>
        <v>TN</v>
      </c>
      <c r="D58" s="138" t="str">
        <f ca="1">IFERROR(INDIRECT("'"&amp;C58&amp;"-"&amp;$A50&amp;"'!H"&amp;IF(RIGHT(B50,1)="W",MATCH('Start lists'!C50,'TN-U17'!F:F,0),MATCH('Start lists'!C50,'TN-U17'!B:B,0))+IF(LEFT(D50,1)="A",0,1)&amp;""),IF(RIGHT(A50,2)="17",IF(RIGHT(B50,1)="W",VLOOKUP(B58,'U17 Non Counters'!$G$3:$I$200,2,FALSE),VLOOKUP(B58,'U17 Non Counters'!$B$3:$D$200,2,FALSE)),IF(RIGHT(B50,1)="W",VLOOKUP(B58,'U20 Non Counters'!$G$3:$I$200,2,FALSE),VLOOKUP(B58,'U20 Non Counters'!$B$3:$D$200,2,FALSE))))</f>
        <v>BETH GRANT</v>
      </c>
      <c r="E58" s="138"/>
      <c r="F58" s="139"/>
      <c r="H58" s="136">
        <v>7</v>
      </c>
      <c r="I58" s="136">
        <f>'Lane Draws'!AC8</f>
        <v>88</v>
      </c>
      <c r="J58" s="137" t="str">
        <f>IFERROR(IF(I58="","",VLOOKUP(I58,Teams!$A$12:$B$29,2,FALSE)),CONCATENATE("NC-",VLOOKUP(I58,'U17 Non Counters'!$G$3:$I$200,3,FALSE)))</f>
        <v>TN</v>
      </c>
      <c r="K58" s="138" t="str">
        <f ca="1">IFERROR(INDIRECT("'"&amp;J58&amp;"-"&amp;H50&amp;"'!H"&amp;IF(RIGHT(I50,1)="W",MATCH('Start lists'!J50,'TN-U17'!F:F,0),MATCH('Start lists'!J50,'TN-U17'!J:J,0))+IF(LEFT(K50,1)="A",0,1)&amp;""),IF(RIGHT(H50,2)="17",IF(RIGHT(I50,1)="W",VLOOKUP(I58,'U17 Non Counters'!$G$3:$I$200,2,FALSE),VLOOKUP(I58,'U17 Non Counters'!$B$3:$D$200,2,FALSE)),IF(RIGHT(I50,1)="W",VLOOKUP(I58,'U20 Non Counters'!$G$3:$I$200,2,FALSE),VLOOKUP(I58,'U20 Non Counters'!$B$3:$D$200,2,FALSE))))</f>
        <v>EMMA BARCLAY</v>
      </c>
      <c r="L58" s="138"/>
      <c r="M58" s="139"/>
      <c r="N58" s="140"/>
    </row>
    <row r="59" spans="1:14" s="133" customFormat="1" ht="24.95" customHeight="1" x14ac:dyDescent="0.3">
      <c r="A59" s="136">
        <v>8</v>
      </c>
      <c r="B59" s="136">
        <f>'Lane Draws'!Z9</f>
        <v>3</v>
      </c>
      <c r="C59" s="137" t="str">
        <f>IFERROR(IF(B59="","",VLOOKUP(B59,Teams!$A$12:$B$29,2,FALSE)),CONCATENATE("NC-",VLOOKUP(B59,'U17 Non Counters'!$G$3:$I$200,3,FALSE)))</f>
        <v>BSAC</v>
      </c>
      <c r="D59" s="138">
        <f ca="1">IFERROR(INDIRECT("'"&amp;C59&amp;"-"&amp;$A50&amp;"'!H"&amp;IF(RIGHT(B50,1)="W",MATCH('Start lists'!C50,'TN-U17'!F:F,0),MATCH('Start lists'!C50,'TN-U17'!B:B,0))+IF(LEFT(D50,1)="A",0,1)&amp;""),IF(RIGHT(A50,2)="17",IF(RIGHT(B50,1)="W",VLOOKUP(B59,'U17 Non Counters'!$G$3:$I$200,2,FALSE),VLOOKUP(B59,'U17 Non Counters'!$B$3:$D$200,2,FALSE)),IF(RIGHT(B50,1)="W",VLOOKUP(B59,'U20 Non Counters'!$G$3:$I$200,2,FALSE),VLOOKUP(B59,'U20 Non Counters'!$B$3:$D$200,2,FALSE))))</f>
        <v>0</v>
      </c>
      <c r="E59" s="138"/>
      <c r="F59" s="139"/>
      <c r="H59" s="136">
        <v>8</v>
      </c>
      <c r="I59" s="136">
        <f>'Lane Draws'!AC9</f>
        <v>33</v>
      </c>
      <c r="J59" s="137" t="str">
        <f>IFERROR(IF(I59="","",VLOOKUP(I59,Teams!$A$12:$B$29,2,FALSE)),CONCATENATE("NC-",VLOOKUP(I59,'U17 Non Counters'!$G$3:$I$200,3,FALSE)))</f>
        <v>BSAC</v>
      </c>
      <c r="K59" s="138">
        <f ca="1">IFERROR(INDIRECT("'"&amp;J59&amp;"-"&amp;H50&amp;"'!H"&amp;IF(RIGHT(I50,1)="W",MATCH('Start lists'!J50,'TN-U17'!F:F,0),MATCH('Start lists'!J50,'TN-U17'!J:J,0))+IF(LEFT(K50,1)="A",0,1)&amp;""),IF(RIGHT(H50,2)="17",IF(RIGHT(I50,1)="W",VLOOKUP(I59,'U17 Non Counters'!$G$3:$I$200,2,FALSE),VLOOKUP(I59,'U17 Non Counters'!$B$3:$D$200,2,FALSE)),IF(RIGHT(I50,1)="W",VLOOKUP(I59,'U20 Non Counters'!$G$3:$I$200,2,FALSE),VLOOKUP(I59,'U20 Non Counters'!$B$3:$D$200,2,FALSE))))</f>
        <v>0</v>
      </c>
      <c r="L59" s="138"/>
      <c r="M59" s="139"/>
      <c r="N59" s="140"/>
    </row>
    <row r="60" spans="1:14" s="133" customFormat="1" ht="9.75" customHeight="1" x14ac:dyDescent="0.3">
      <c r="A60" s="141"/>
      <c r="B60" s="141"/>
      <c r="C60" s="84"/>
      <c r="F60" s="142"/>
      <c r="H60" s="141"/>
      <c r="I60" s="141"/>
      <c r="M60" s="143"/>
    </row>
    <row r="61" spans="1:14" s="133" customFormat="1" ht="24.95" customHeight="1" x14ac:dyDescent="0.3">
      <c r="A61" s="213" t="str">
        <f>LEFT(B61,3)</f>
        <v>U20</v>
      </c>
      <c r="B61" s="198" t="s">
        <v>194</v>
      </c>
      <c r="C61" s="128" t="s">
        <v>5</v>
      </c>
      <c r="D61" s="129" t="s">
        <v>18</v>
      </c>
      <c r="E61" s="375">
        <f>IF('Lane Draws'!$AF$12-COUNTIF('Lane Draws'!$AF$2:$AK$9,"&gt;88")=0,0,CONCATENATE('Lane Draws'!$AF$12-COUNTIF('Lane Draws'!$AF$2:$AK$9,"&gt;88"), " Non Counters to put in lanes"))</f>
        <v>0</v>
      </c>
      <c r="F61" s="376"/>
      <c r="H61" s="213" t="str">
        <f>LEFT(I61,3)</f>
        <v>U20</v>
      </c>
      <c r="I61" s="198" t="str">
        <f>B61</f>
        <v>U20W</v>
      </c>
      <c r="J61" s="128" t="s">
        <v>5</v>
      </c>
      <c r="K61" s="129" t="s">
        <v>19</v>
      </c>
      <c r="L61" s="375">
        <f>IF('Lane Draws'!$AF$12-COUNTIF('Lane Draws'!$AF$2:$AK$9,"&gt;88")=0,0,CONCATENATE('Lane Draws'!$AF$12-COUNTIF('Lane Draws'!$AF$2:$AK$9,"&gt;88"), " Non Counters to put in lanes"))</f>
        <v>0</v>
      </c>
      <c r="M61" s="376"/>
      <c r="N61" s="132"/>
    </row>
    <row r="62" spans="1:14" ht="24.95" customHeight="1" x14ac:dyDescent="0.3">
      <c r="A62" s="134" t="s">
        <v>97</v>
      </c>
      <c r="B62" s="117" t="s">
        <v>23</v>
      </c>
      <c r="C62" s="124" t="s">
        <v>17</v>
      </c>
      <c r="D62" s="124" t="s">
        <v>20</v>
      </c>
      <c r="E62" s="124" t="s">
        <v>2</v>
      </c>
      <c r="F62" s="135" t="s">
        <v>152</v>
      </c>
      <c r="H62" s="134" t="s">
        <v>97</v>
      </c>
      <c r="I62" s="117" t="s">
        <v>23</v>
      </c>
      <c r="J62" s="124" t="s">
        <v>17</v>
      </c>
      <c r="K62" s="124" t="s">
        <v>20</v>
      </c>
      <c r="L62" s="124" t="s">
        <v>2</v>
      </c>
      <c r="M62" s="135" t="s">
        <v>152</v>
      </c>
      <c r="N62" s="123" t="s">
        <v>22</v>
      </c>
    </row>
    <row r="63" spans="1:14" s="133" customFormat="1" ht="24.95" customHeight="1" x14ac:dyDescent="0.3">
      <c r="A63" s="136">
        <v>1</v>
      </c>
      <c r="B63" s="136">
        <f>'Lane Draws'!AF2</f>
        <v>7</v>
      </c>
      <c r="C63" s="137" t="str">
        <f>IFERROR(IF(B63="","",VLOOKUP(B63,Teams!$A$12:$B$29,2,FALSE)),CONCATENATE("NC-",VLOOKUP(B63,'U20 Non Counters'!$G$3:$I$200,3,FALSE)))</f>
        <v>MAC_PSH</v>
      </c>
      <c r="D63" s="138">
        <f ca="1">IFERROR(INDIRECT("'"&amp;C63&amp;"-"&amp;$A61&amp;"'!H"&amp;IF(RIGHT(B61,1)="W",MATCH('Start lists'!C61,'TN-U20'!F:F,0),MATCH('Start lists'!C61,'TN-U20'!B:B,0))+IF(LEFT(D61,1)="A",0,1)&amp;""),IF(RIGHT(A61,2)="17",IF(RIGHT(B61,1)="W",VLOOKUP(B63,'U17 Non Counters'!$G$3:$I$200,2,FALSE),VLOOKUP(B63,'U17 Non Counters'!$B$3:$D$200,2,FALSE)),IF(RIGHT(B61,1)="W",VLOOKUP(B63,'U20 Non Counters'!$G$3:$I$200,2,FALSE),VLOOKUP(B63,'U20 Non Counters'!$B$3:$D$200,2,FALSE))))</f>
        <v>0</v>
      </c>
      <c r="E63" s="138"/>
      <c r="F63" s="139"/>
      <c r="H63" s="136">
        <v>1</v>
      </c>
      <c r="I63" s="136">
        <f>'Lane Draws'!AI2</f>
        <v>77</v>
      </c>
      <c r="J63" s="137" t="str">
        <f>IFERROR(IF(I63="","",VLOOKUP(I63,Teams!$A$12:$B$29,2,FALSE)),CONCATENATE("NC-",VLOOKUP(I63,'U20 Non Counters'!$G$3:$I$200,3,FALSE)))</f>
        <v>MAC_PSH</v>
      </c>
      <c r="K63" s="138">
        <f ca="1">IFERROR(INDIRECT("'"&amp;J63&amp;"-"&amp;H61&amp;"'!H"&amp;IF(RIGHT(I61,1)="W",MATCH('Start lists'!J61,'TN-U20'!F:F,0),MATCH('Start lists'!J61,'TN-U20'!J:J,0))+IF(LEFT(K61,1)="A",0,1)&amp;""),IF(RIGHT(H61,2)="17",IF(RIGHT(I61,1)="W",VLOOKUP(I63,'U17 Non Counters'!$G$3:$I$200,2,FALSE),VLOOKUP(I63,'U17 Non Counters'!$B$3:$D$200,2,FALSE)),IF(RIGHT(I61,1)="W",VLOOKUP(I63,'U20 Non Counters'!$G$3:$I$200,2,FALSE),VLOOKUP(I63,'U20 Non Counters'!$B$3:$D$200,2,FALSE))))</f>
        <v>0</v>
      </c>
      <c r="L63" s="138"/>
      <c r="M63" s="139"/>
      <c r="N63" s="136"/>
    </row>
    <row r="64" spans="1:14" s="133" customFormat="1" ht="24.95" customHeight="1" x14ac:dyDescent="0.3">
      <c r="A64" s="136">
        <v>2</v>
      </c>
      <c r="B64" s="136">
        <f>'Lane Draws'!AF3</f>
        <v>1</v>
      </c>
      <c r="C64" s="137" t="str">
        <f>IFERROR(IF(B64="","",VLOOKUP(B64,Teams!$A$12:$B$29,2,FALSE)),CONCATENATE("NC-",VLOOKUP(B64,'U20 Non Counters'!$G$3:$I$200,3,FALSE)))</f>
        <v>AAAC</v>
      </c>
      <c r="D64" s="138" t="str">
        <f ca="1">IFERROR(INDIRECT("'"&amp;C64&amp;"-"&amp;$A61&amp;"'!H"&amp;IF(RIGHT(B61,1)="W",MATCH('Start lists'!C61,'TN-U20'!F:F,0),MATCH('Start lists'!C61,'TN-U20'!B:B,0))+IF(LEFT(D61,1)="A",0,1)&amp;""),IF(RIGHT(A61,2)="17",IF(RIGHT(B61,1)="W",VLOOKUP(B64,'U17 Non Counters'!$G$3:$I$200,2,FALSE),VLOOKUP(B64,'U17 Non Counters'!$B$3:$D$200,2,FALSE)),IF(RIGHT(B61,1)="W",VLOOKUP(B64,'U20 Non Counters'!$G$3:$I$200,2,FALSE),VLOOKUP(B64,'U20 Non Counters'!$B$3:$D$200,2,FALSE))))</f>
        <v>Rebecca Matheson</v>
      </c>
      <c r="E64" s="138"/>
      <c r="F64" s="139"/>
      <c r="H64" s="136">
        <v>2</v>
      </c>
      <c r="I64" s="136">
        <f>'Lane Draws'!AI3</f>
        <v>11</v>
      </c>
      <c r="J64" s="137" t="str">
        <f>IFERROR(IF(I64="","",VLOOKUP(I64,Teams!$A$12:$B$29,2,FALSE)),CONCATENATE("NC-",VLOOKUP(I64,'U20 Non Counters'!$G$3:$I$200,3,FALSE)))</f>
        <v>AAAC</v>
      </c>
      <c r="K64" s="138" t="str">
        <f ca="1">IFERROR(INDIRECT("'"&amp;J64&amp;"-"&amp;H61&amp;"'!H"&amp;IF(RIGHT(I61,1)="W",MATCH('Start lists'!J61,'TN-U20'!F:F,0),MATCH('Start lists'!J61,'TN-U20'!J:J,0))+IF(LEFT(K61,1)="A",0,1)&amp;""),IF(RIGHT(H61,2)="17",IF(RIGHT(I61,1)="W",VLOOKUP(I64,'U17 Non Counters'!$G$3:$I$200,2,FALSE),VLOOKUP(I64,'U17 Non Counters'!$B$3:$D$200,2,FALSE)),IF(RIGHT(I61,1)="W",VLOOKUP(I64,'U20 Non Counters'!$G$3:$I$200,2,FALSE),VLOOKUP(I64,'U20 Non Counters'!$B$3:$D$200,2,FALSE))))</f>
        <v>Rachelle Matheson</v>
      </c>
      <c r="L64" s="138"/>
      <c r="M64" s="139"/>
      <c r="N64" s="136"/>
    </row>
    <row r="65" spans="1:14" s="133" customFormat="1" ht="24.95" customHeight="1" x14ac:dyDescent="0.3">
      <c r="A65" s="136">
        <v>3</v>
      </c>
      <c r="B65" s="136">
        <f>'Lane Draws'!AF4</f>
        <v>5</v>
      </c>
      <c r="C65" s="137" t="str">
        <f>IFERROR(IF(B65="","",VLOOKUP(B65,Teams!$A$12:$B$29,2,FALSE)),CONCATENATE("NC-",VLOOKUP(B65,'U20 Non Counters'!$G$3:$I$200,3,FALSE)))</f>
        <v>IH</v>
      </c>
      <c r="D65" s="138" t="str">
        <f ca="1">IFERROR(INDIRECT("'"&amp;C65&amp;"-"&amp;$A61&amp;"'!H"&amp;IF(RIGHT(B61,1)="W",MATCH('Start lists'!C61,'TN-U20'!F:F,0),MATCH('Start lists'!C61,'TN-U20'!B:B,0))+IF(LEFT(D61,1)="A",0,1)&amp;""),IF(RIGHT(A61,2)="17",IF(RIGHT(B61,1)="W",VLOOKUP(B65,'U17 Non Counters'!$G$3:$I$200,2,FALSE),VLOOKUP(B65,'U17 Non Counters'!$B$3:$D$200,2,FALSE)),IF(RIGHT(B61,1)="W",VLOOKUP(B65,'U20 Non Counters'!$G$3:$I$200,2,FALSE),VLOOKUP(B65,'U20 Non Counters'!$B$3:$D$200,2,FALSE))))</f>
        <v>Emma Pedrana</v>
      </c>
      <c r="E65" s="138"/>
      <c r="F65" s="139"/>
      <c r="H65" s="136">
        <v>3</v>
      </c>
      <c r="I65" s="136">
        <f>'Lane Draws'!AI4</f>
        <v>55</v>
      </c>
      <c r="J65" s="137" t="str">
        <f>IFERROR(IF(I65="","",VLOOKUP(I65,Teams!$A$12:$B$29,2,FALSE)),CONCATENATE("NC-",VLOOKUP(I65,'U20 Non Counters'!$G$3:$I$200,3,FALSE)))</f>
        <v>IH</v>
      </c>
      <c r="K65" s="138">
        <f ca="1">IFERROR(INDIRECT("'"&amp;J65&amp;"-"&amp;H61&amp;"'!H"&amp;IF(RIGHT(I61,1)="W",MATCH('Start lists'!J61,'TN-U20'!F:F,0),MATCH('Start lists'!J61,'TN-U20'!J:J,0))+IF(LEFT(K61,1)="A",0,1)&amp;""),IF(RIGHT(H61,2)="17",IF(RIGHT(I61,1)="W",VLOOKUP(I65,'U17 Non Counters'!$G$3:$I$200,2,FALSE),VLOOKUP(I65,'U17 Non Counters'!$B$3:$D$200,2,FALSE)),IF(RIGHT(I61,1)="W",VLOOKUP(I65,'U20 Non Counters'!$G$3:$I$200,2,FALSE),VLOOKUP(I65,'U20 Non Counters'!$B$3:$D$200,2,FALSE))))</f>
        <v>0</v>
      </c>
      <c r="L65" s="138"/>
      <c r="M65" s="139"/>
      <c r="N65" s="136"/>
    </row>
    <row r="66" spans="1:14" s="133" customFormat="1" ht="24.95" customHeight="1" x14ac:dyDescent="0.3">
      <c r="A66" s="136">
        <v>4</v>
      </c>
      <c r="B66" s="136">
        <f>'Lane Draws'!AF5</f>
        <v>4</v>
      </c>
      <c r="C66" s="137" t="str">
        <f>IFERROR(IF(B66="","",VLOOKUP(B66,Teams!$A$12:$B$29,2,FALSE)),CONCATENATE("NC-",VLOOKUP(B66,'U20 Non Counters'!$G$3:$I$200,3,FALSE)))</f>
        <v>DHH</v>
      </c>
      <c r="D66" s="138" t="str">
        <f ca="1">IFERROR(INDIRECT("'"&amp;C66&amp;"-"&amp;$A61&amp;"'!H"&amp;IF(RIGHT(B61,1)="W",MATCH('Start lists'!C61,'TN-U20'!F:F,0),MATCH('Start lists'!C61,'TN-U20'!B:B,0))+IF(LEFT(D61,1)="A",0,1)&amp;""),IF(RIGHT(A61,2)="17",IF(RIGHT(B61,1)="W",VLOOKUP(B66,'U17 Non Counters'!$G$3:$I$200,2,FALSE),VLOOKUP(B66,'U17 Non Counters'!$B$3:$D$200,2,FALSE)),IF(RIGHT(B61,1)="W",VLOOKUP(B66,'U20 Non Counters'!$G$3:$I$200,2,FALSE),VLOOKUP(B66,'U20 Non Counters'!$B$3:$D$200,2,FALSE))))</f>
        <v>Carly Tragham</v>
      </c>
      <c r="E66" s="138"/>
      <c r="F66" s="139"/>
      <c r="H66" s="136">
        <v>4</v>
      </c>
      <c r="I66" s="136">
        <f>'Lane Draws'!AI5</f>
        <v>44</v>
      </c>
      <c r="J66" s="137" t="str">
        <f>IFERROR(IF(I66="","",VLOOKUP(I66,Teams!$A$12:$B$29,2,FALSE)),CONCATENATE("NC-",VLOOKUP(I66,'U20 Non Counters'!$G$3:$I$200,3,FALSE)))</f>
        <v>DHH</v>
      </c>
      <c r="K66" s="138" t="str">
        <f ca="1">IFERROR(INDIRECT("'"&amp;J66&amp;"-"&amp;H61&amp;"'!H"&amp;IF(RIGHT(I61,1)="W",MATCH('Start lists'!J61,'TN-U20'!F:F,0),MATCH('Start lists'!J61,'TN-U20'!J:J,0))+IF(LEFT(K61,1)="A",0,1)&amp;""),IF(RIGHT(H61,2)="17",IF(RIGHT(I61,1)="W",VLOOKUP(I66,'U17 Non Counters'!$G$3:$I$200,2,FALSE),VLOOKUP(I66,'U17 Non Counters'!$B$3:$D$200,2,FALSE)),IF(RIGHT(I61,1)="W",VLOOKUP(I66,'U20 Non Counters'!$G$3:$I$200,2,FALSE),VLOOKUP(I66,'U20 Non Counters'!$B$3:$D$200,2,FALSE))))</f>
        <v>Phoebe Moncur</v>
      </c>
      <c r="L66" s="138"/>
      <c r="M66" s="139"/>
      <c r="N66" s="136"/>
    </row>
    <row r="67" spans="1:14" s="133" customFormat="1" ht="24.95" customHeight="1" x14ac:dyDescent="0.3">
      <c r="A67" s="136">
        <v>5</v>
      </c>
      <c r="B67" s="136">
        <f>'Lane Draws'!AF6</f>
        <v>6</v>
      </c>
      <c r="C67" s="137" t="str">
        <f>IFERROR(IF(B67="","",VLOOKUP(B67,Teams!$A$12:$B$29,2,FALSE)),CONCATENATE("NC-",VLOOKUP(B67,'U20 Non Counters'!$G$3:$I$200,3,FALSE)))</f>
        <v>ISA</v>
      </c>
      <c r="D67" s="138" t="str">
        <f ca="1">IFERROR(INDIRECT("'"&amp;C67&amp;"-"&amp;$A61&amp;"'!H"&amp;IF(RIGHT(B61,1)="W",MATCH('Start lists'!C61,'TN-U20'!F:F,0),MATCH('Start lists'!C61,'TN-U20'!B:B,0))+IF(LEFT(D61,1)="A",0,1)&amp;""),IF(RIGHT(A61,2)="17",IF(RIGHT(B61,1)="W",VLOOKUP(B67,'U17 Non Counters'!$G$3:$I$200,2,FALSE),VLOOKUP(B67,'U17 Non Counters'!$B$3:$D$200,2,FALSE)),IF(RIGHT(B61,1)="W",VLOOKUP(B67,'U20 Non Counters'!$G$3:$I$200,2,FALSE),VLOOKUP(B67,'U20 Non Counters'!$B$3:$D$200,2,FALSE))))</f>
        <v>Amy  Davis</v>
      </c>
      <c r="E67" s="138"/>
      <c r="F67" s="139"/>
      <c r="H67" s="136">
        <v>5</v>
      </c>
      <c r="I67" s="136">
        <f>'Lane Draws'!AI6</f>
        <v>66</v>
      </c>
      <c r="J67" s="137" t="str">
        <f>IFERROR(IF(I67="","",VLOOKUP(I67,Teams!$A$12:$B$29,2,FALSE)),CONCATENATE("NC-",VLOOKUP(I67,'U20 Non Counters'!$G$3:$I$200,3,FALSE)))</f>
        <v>ISA</v>
      </c>
      <c r="K67" s="138" t="str">
        <f ca="1">IFERROR(INDIRECT("'"&amp;J67&amp;"-"&amp;H61&amp;"'!H"&amp;IF(RIGHT(I61,1)="W",MATCH('Start lists'!J61,'TN-U20'!F:F,0),MATCH('Start lists'!J61,'TN-U20'!J:J,0))+IF(LEFT(K61,1)="A",0,1)&amp;""),IF(RIGHT(H61,2)="17",IF(RIGHT(I61,1)="W",VLOOKUP(I67,'U17 Non Counters'!$G$3:$I$200,2,FALSE),VLOOKUP(I67,'U17 Non Counters'!$B$3:$D$200,2,FALSE)),IF(RIGHT(I61,1)="W",VLOOKUP(I67,'U20 Non Counters'!$G$3:$I$200,2,FALSE),VLOOKUP(I67,'U20 Non Counters'!$B$3:$D$200,2,FALSE))))</f>
        <v>Sian MacDonald</v>
      </c>
      <c r="L67" s="138"/>
      <c r="M67" s="139"/>
      <c r="N67" s="136"/>
    </row>
    <row r="68" spans="1:14" s="133" customFormat="1" ht="24.95" customHeight="1" x14ac:dyDescent="0.3">
      <c r="A68" s="136">
        <v>6</v>
      </c>
      <c r="B68" s="136">
        <f>'Lane Draws'!AF7</f>
        <v>2</v>
      </c>
      <c r="C68" s="137" t="str">
        <f>IFERROR(IF(B68="","",VLOOKUP(B68,Teams!$A$12:$B$29,2,FALSE)),CONCATENATE("NC-",VLOOKUP(B68,'U20 Non Counters'!$G$3:$I$200,3,FALSE)))</f>
        <v>ADAC</v>
      </c>
      <c r="D68" s="138">
        <f ca="1">IFERROR(INDIRECT("'"&amp;C68&amp;"-"&amp;$A61&amp;"'!H"&amp;IF(RIGHT(B61,1)="W",MATCH('Start lists'!C61,'TN-U20'!F:F,0),MATCH('Start lists'!C61,'TN-U20'!B:B,0))+IF(LEFT(D61,1)="A",0,1)&amp;""),IF(RIGHT(A61,2)="17",IF(RIGHT(B61,1)="W",VLOOKUP(B68,'U17 Non Counters'!$G$3:$I$200,2,FALSE),VLOOKUP(B68,'U17 Non Counters'!$B$3:$D$200,2,FALSE)),IF(RIGHT(B61,1)="W",VLOOKUP(B68,'U20 Non Counters'!$G$3:$I$200,2,FALSE),VLOOKUP(B68,'U20 Non Counters'!$B$3:$D$200,2,FALSE))))</f>
        <v>0</v>
      </c>
      <c r="E68" s="138"/>
      <c r="F68" s="139"/>
      <c r="H68" s="136">
        <v>6</v>
      </c>
      <c r="I68" s="136">
        <f>'Lane Draws'!AI7</f>
        <v>22</v>
      </c>
      <c r="J68" s="137" t="str">
        <f>IFERROR(IF(I68="","",VLOOKUP(I68,Teams!$A$12:$B$29,2,FALSE)),CONCATENATE("NC-",VLOOKUP(I68,'U20 Non Counters'!$G$3:$I$200,3,FALSE)))</f>
        <v>ADAC</v>
      </c>
      <c r="K68" s="138">
        <f ca="1">IFERROR(INDIRECT("'"&amp;J68&amp;"-"&amp;H61&amp;"'!H"&amp;IF(RIGHT(I61,1)="W",MATCH('Start lists'!J61,'TN-U20'!F:F,0),MATCH('Start lists'!J61,'TN-U20'!J:J,0))+IF(LEFT(K61,1)="A",0,1)&amp;""),IF(RIGHT(H61,2)="17",IF(RIGHT(I61,1)="W",VLOOKUP(I68,'U17 Non Counters'!$G$3:$I$200,2,FALSE),VLOOKUP(I68,'U17 Non Counters'!$B$3:$D$200,2,FALSE)),IF(RIGHT(I61,1)="W",VLOOKUP(I68,'U20 Non Counters'!$G$3:$I$200,2,FALSE),VLOOKUP(I68,'U20 Non Counters'!$B$3:$D$200,2,FALSE))))</f>
        <v>0</v>
      </c>
      <c r="L68" s="138"/>
      <c r="M68" s="139"/>
      <c r="N68" s="136"/>
    </row>
    <row r="69" spans="1:14" s="133" customFormat="1" ht="24.95" customHeight="1" x14ac:dyDescent="0.3">
      <c r="A69" s="136">
        <v>7</v>
      </c>
      <c r="B69" s="136">
        <f>'Lane Draws'!AF8</f>
        <v>8</v>
      </c>
      <c r="C69" s="137" t="str">
        <f>IFERROR(IF(B69="","",VLOOKUP(B69,Teams!$A$12:$B$29,2,FALSE)),CONCATENATE("NC-",VLOOKUP(B69,'U20 Non Counters'!$G$3:$I$200,3,FALSE)))</f>
        <v>TN</v>
      </c>
      <c r="D69" s="138">
        <f ca="1">IFERROR(INDIRECT("'"&amp;C69&amp;"-"&amp;$A61&amp;"'!H"&amp;IF(RIGHT(B61,1)="W",MATCH('Start lists'!C61,'TN-U20'!F:F,0),MATCH('Start lists'!C61,'TN-U20'!B:B,0))+IF(LEFT(D61,1)="A",0,1)&amp;""),IF(RIGHT(A61,2)="17",IF(RIGHT(B61,1)="W",VLOOKUP(B69,'U17 Non Counters'!$G$3:$I$200,2,FALSE),VLOOKUP(B69,'U17 Non Counters'!$B$3:$D$200,2,FALSE)),IF(RIGHT(B61,1)="W",VLOOKUP(B69,'U20 Non Counters'!$G$3:$I$200,2,FALSE),VLOOKUP(B69,'U20 Non Counters'!$B$3:$D$200,2,FALSE))))</f>
        <v>0</v>
      </c>
      <c r="E69" s="138"/>
      <c r="F69" s="139"/>
      <c r="H69" s="136">
        <v>7</v>
      </c>
      <c r="I69" s="136">
        <f>'Lane Draws'!AI8</f>
        <v>88</v>
      </c>
      <c r="J69" s="137" t="str">
        <f>IFERROR(IF(I69="","",VLOOKUP(I69,Teams!$A$12:$B$29,2,FALSE)),CONCATENATE("NC-",VLOOKUP(I69,'U20 Non Counters'!$G$3:$I$200,3,FALSE)))</f>
        <v>TN</v>
      </c>
      <c r="K69" s="138">
        <f ca="1">IFERROR(INDIRECT("'"&amp;J69&amp;"-"&amp;H61&amp;"'!H"&amp;IF(RIGHT(I61,1)="W",MATCH('Start lists'!J61,'TN-U20'!F:F,0),MATCH('Start lists'!J61,'TN-U20'!J:J,0))+IF(LEFT(K61,1)="A",0,1)&amp;""),IF(RIGHT(H61,2)="17",IF(RIGHT(I61,1)="W",VLOOKUP(I69,'U17 Non Counters'!$G$3:$I$200,2,FALSE),VLOOKUP(I69,'U17 Non Counters'!$B$3:$D$200,2,FALSE)),IF(RIGHT(I61,1)="W",VLOOKUP(I69,'U20 Non Counters'!$G$3:$I$200,2,FALSE),VLOOKUP(I69,'U20 Non Counters'!$B$3:$D$200,2,FALSE))))</f>
        <v>0</v>
      </c>
      <c r="L69" s="138"/>
      <c r="M69" s="139"/>
      <c r="N69" s="136"/>
    </row>
    <row r="70" spans="1:14" s="133" customFormat="1" ht="24.95" customHeight="1" x14ac:dyDescent="0.3">
      <c r="A70" s="136">
        <v>8</v>
      </c>
      <c r="B70" s="136">
        <f>'Lane Draws'!AF9</f>
        <v>3</v>
      </c>
      <c r="C70" s="137" t="str">
        <f>IFERROR(IF(B70="","",VLOOKUP(B70,Teams!$A$12:$B$29,2,FALSE)),CONCATENATE("NC-",VLOOKUP(B70,'U20 Non Counters'!$G$3:$I$200,3,FALSE)))</f>
        <v>BSAC</v>
      </c>
      <c r="D70" s="138">
        <f ca="1">IFERROR(INDIRECT("'"&amp;C70&amp;"-"&amp;$A61&amp;"'!H"&amp;IF(RIGHT(B61,1)="W",MATCH('Start lists'!C61,'TN-U20'!F:F,0),MATCH('Start lists'!C61,'TN-U20'!B:B,0))+IF(LEFT(D61,1)="A",0,1)&amp;""),IF(RIGHT(A61,2)="17",IF(RIGHT(B61,1)="W",VLOOKUP(B70,'U17 Non Counters'!$G$3:$I$200,2,FALSE),VLOOKUP(B70,'U17 Non Counters'!$B$3:$D$200,2,FALSE)),IF(RIGHT(B61,1)="W",VLOOKUP(B70,'U20 Non Counters'!$G$3:$I$200,2,FALSE),VLOOKUP(B70,'U20 Non Counters'!$B$3:$D$200,2,FALSE))))</f>
        <v>0</v>
      </c>
      <c r="E70" s="138"/>
      <c r="F70" s="139"/>
      <c r="H70" s="136">
        <v>8</v>
      </c>
      <c r="I70" s="136">
        <f>'Lane Draws'!AI9</f>
        <v>33</v>
      </c>
      <c r="J70" s="137" t="str">
        <f>IFERROR(IF(I70="","",VLOOKUP(I70,Teams!$A$12:$B$29,2,FALSE)),CONCATENATE("NC-",VLOOKUP(I70,'U20 Non Counters'!$G$3:$I$200,3,FALSE)))</f>
        <v>BSAC</v>
      </c>
      <c r="K70" s="138">
        <f ca="1">IFERROR(INDIRECT("'"&amp;J70&amp;"-"&amp;H61&amp;"'!H"&amp;IF(RIGHT(I61,1)="W",MATCH('Start lists'!J61,'TN-U20'!F:F,0),MATCH('Start lists'!J61,'TN-U20'!J:J,0))+IF(LEFT(K61,1)="A",0,1)&amp;""),IF(RIGHT(H61,2)="17",IF(RIGHT(I61,1)="W",VLOOKUP(I70,'U17 Non Counters'!$G$3:$I$200,2,FALSE),VLOOKUP(I70,'U17 Non Counters'!$B$3:$D$200,2,FALSE)),IF(RIGHT(I61,1)="W",VLOOKUP(I70,'U20 Non Counters'!$G$3:$I$200,2,FALSE),VLOOKUP(I70,'U20 Non Counters'!$B$3:$D$200,2,FALSE))))</f>
        <v>0</v>
      </c>
      <c r="L70" s="138"/>
      <c r="M70" s="139"/>
      <c r="N70" s="136"/>
    </row>
    <row r="71" spans="1:14" x14ac:dyDescent="0.3">
      <c r="A71" s="98"/>
      <c r="B71" s="98"/>
      <c r="H71" s="98"/>
      <c r="I71" s="98"/>
    </row>
    <row r="72" spans="1:14" s="133" customFormat="1" ht="24.95" customHeight="1" x14ac:dyDescent="0.3">
      <c r="A72" s="213" t="str">
        <f>LEFT(B72,3)</f>
        <v>U17</v>
      </c>
      <c r="B72" s="198" t="s">
        <v>31</v>
      </c>
      <c r="C72" s="128" t="s">
        <v>5</v>
      </c>
      <c r="D72" s="129" t="s">
        <v>18</v>
      </c>
      <c r="E72" s="375">
        <f>IF('Lane Draws'!$AL$12-COUNTIF('Lane Draws'!$AL$2:$AQ$9,"&gt;88")=0,0,CONCATENATE('Lane Draws'!$AL$12-COUNTIF('Lane Draws'!$AL$2:$AQ$9,"&gt;88"), " Non Counters to put in lanes"))</f>
        <v>0</v>
      </c>
      <c r="F72" s="376"/>
      <c r="H72" s="213" t="str">
        <f>LEFT(I72,3)</f>
        <v>U17</v>
      </c>
      <c r="I72" s="198" t="str">
        <f>B72</f>
        <v>U17M</v>
      </c>
      <c r="J72" s="128" t="s">
        <v>5</v>
      </c>
      <c r="K72" s="129" t="s">
        <v>19</v>
      </c>
      <c r="L72" s="375">
        <f>IF('Lane Draws'!$AL$12-COUNTIF('Lane Draws'!$AL$2:$AQ$9,"&gt;88")=0,0,CONCATENATE('Lane Draws'!$AL$12-COUNTIF('Lane Draws'!$AL$2:$AQ$9,"&gt;88"), " Non Counters to put in lanes"))</f>
        <v>0</v>
      </c>
      <c r="M72" s="376"/>
      <c r="N72" s="132"/>
    </row>
    <row r="73" spans="1:14" ht="24.95" customHeight="1" x14ac:dyDescent="0.3">
      <c r="A73" s="134" t="s">
        <v>97</v>
      </c>
      <c r="B73" s="117" t="s">
        <v>23</v>
      </c>
      <c r="C73" s="124" t="s">
        <v>17</v>
      </c>
      <c r="D73" s="124" t="s">
        <v>20</v>
      </c>
      <c r="E73" s="124" t="s">
        <v>2</v>
      </c>
      <c r="F73" s="135" t="s">
        <v>152</v>
      </c>
      <c r="H73" s="134" t="s">
        <v>97</v>
      </c>
      <c r="I73" s="117" t="s">
        <v>23</v>
      </c>
      <c r="J73" s="124" t="s">
        <v>17</v>
      </c>
      <c r="K73" s="124" t="s">
        <v>20</v>
      </c>
      <c r="L73" s="124" t="s">
        <v>2</v>
      </c>
      <c r="M73" s="135" t="s">
        <v>152</v>
      </c>
      <c r="N73" s="123" t="s">
        <v>22</v>
      </c>
    </row>
    <row r="74" spans="1:14" s="133" customFormat="1" ht="24.95" customHeight="1" x14ac:dyDescent="0.3">
      <c r="A74" s="136">
        <v>1</v>
      </c>
      <c r="B74" s="136">
        <f>'Lane Draws'!AL2</f>
        <v>7</v>
      </c>
      <c r="C74" s="137" t="str">
        <f>IFERROR(IF(B74="","",VLOOKUP(B74,Teams!$A$12:$B$29,2,FALSE)),CONCATENATE("NC-",VLOOKUP(B74,'U17 Non Counters'!$B$3:$D$200,3,FALSE)))</f>
        <v>MAC_PSH</v>
      </c>
      <c r="D74" s="138">
        <f ca="1">IFERROR(INDIRECT("'"&amp;C74&amp;"-"&amp;$A72&amp;"'!D"&amp;IF(RIGHT(B72,1)="W",MATCH('Start lists'!C72,'TN-U17'!F:F,0),MATCH('Start lists'!C72,'TN-U17'!B:B,0))+IF(LEFT(D72,1)="A",0,1)&amp;""),IF(RIGHT(A72,2)="17",IF(RIGHT(B72,1)="W",VLOOKUP(B74,'U17 Non Counters'!$G$3:$I$200,2,FALSE),VLOOKUP(B74,'U17 Non Counters'!$B$3:$D$200,2,FALSE)),IF(RIGHT(B72,1)="W",VLOOKUP(B74,'U20 Non Counters'!$G$3:$I$200,2,FALSE),VLOOKUP(B74,'U20 Non Counters'!$B$3:$D$200,2,FALSE))))</f>
        <v>0</v>
      </c>
      <c r="E74" s="138"/>
      <c r="F74" s="139"/>
      <c r="H74" s="136">
        <v>1</v>
      </c>
      <c r="I74" s="136">
        <f>'Lane Draws'!AO2</f>
        <v>77</v>
      </c>
      <c r="J74" s="137" t="str">
        <f>IFERROR(IF(I74="","",VLOOKUP(I74,Teams!$A$12:$B$29,2,FALSE)),CONCATENATE("NC-",VLOOKUP(I74,'U17 Non Counters'!$B$3:$D$200,3,FALSE)))</f>
        <v>MAC_PSH</v>
      </c>
      <c r="K74" s="138">
        <f ca="1">IFERROR(INDIRECT("'"&amp;J74&amp;"-"&amp;H72&amp;"'!D"&amp;IF(RIGHT(I72,1)="W",MATCH('Start lists'!J72,'TN-U17'!F:F,0),MATCH('Start lists'!J72,'TN-U17'!B:B,0))+IF(LEFT(K72,1)="A",0,1)&amp;""),IF(RIGHT(H72,2)="17",IF(RIGHT(I72,1)="W",VLOOKUP(I74,'U17 Non Counters'!$G$3:$I$200,2,FALSE),VLOOKUP(I74,'U17 Non Counters'!$B$3:$D$200,2,FALSE)),IF(RIGHT(I72,1)="W",VLOOKUP(I74,'U20 Non Counters'!$G$3:$I$200,2,FALSE),VLOOKUP(I74,'U20 Non Counters'!$B$3:$D$200,2,FALSE))))</f>
        <v>0</v>
      </c>
      <c r="L74" s="138"/>
      <c r="M74" s="139"/>
      <c r="N74" s="140"/>
    </row>
    <row r="75" spans="1:14" s="133" customFormat="1" ht="24.95" customHeight="1" x14ac:dyDescent="0.3">
      <c r="A75" s="136">
        <v>2</v>
      </c>
      <c r="B75" s="136">
        <f>'Lane Draws'!AL3</f>
        <v>1</v>
      </c>
      <c r="C75" s="137" t="str">
        <f>IFERROR(IF(B75="","",VLOOKUP(B75,Teams!$A$12:$B$29,2,FALSE)),CONCATENATE("NC-",VLOOKUP(B75,'U17 Non Counters'!$B$3:$D$200,3,FALSE)))</f>
        <v>AAAC</v>
      </c>
      <c r="D75" s="138" t="str">
        <f ca="1">IFERROR(INDIRECT("'"&amp;C75&amp;"-"&amp;$A72&amp;"'!D"&amp;IF(RIGHT(B72,1)="W",MATCH('Start lists'!C72,'TN-U17'!F:F,0),MATCH('Start lists'!C72,'TN-U17'!B:B,0))+IF(LEFT(D72,1)="A",0,1)&amp;""),IF(RIGHT(A72,2)="17",IF(RIGHT(B72,1)="W",VLOOKUP(B75,'U17 Non Counters'!$G$3:$I$200,2,FALSE),VLOOKUP(B75,'U17 Non Counters'!$B$3:$D$200,2,FALSE)),IF(RIGHT(B72,1)="W",VLOOKUP(B75,'U20 Non Counters'!$G$3:$I$200,2,FALSE),VLOOKUP(B75,'U20 Non Counters'!$B$3:$D$200,2,FALSE))))</f>
        <v>Tobi Fatona</v>
      </c>
      <c r="E75" s="138"/>
      <c r="F75" s="139"/>
      <c r="H75" s="136">
        <v>2</v>
      </c>
      <c r="I75" s="136">
        <f>'Lane Draws'!AO3</f>
        <v>11</v>
      </c>
      <c r="J75" s="137" t="str">
        <f>IFERROR(IF(I75="","",VLOOKUP(I75,Teams!$A$12:$B$29,2,FALSE)),CONCATENATE("NC-",VLOOKUP(I75,'U17 Non Counters'!$B$3:$D$200,3,FALSE)))</f>
        <v>AAAC</v>
      </c>
      <c r="K75" s="138" t="str">
        <f ca="1">IFERROR(INDIRECT("'"&amp;J75&amp;"-"&amp;H72&amp;"'!D"&amp;IF(RIGHT(I72,1)="W",MATCH('Start lists'!J72,'TN-U17'!F:F,0),MATCH('Start lists'!J72,'TN-U17'!B:B,0))+IF(LEFT(K72,1)="A",0,1)&amp;""),IF(RIGHT(H72,2)="17",IF(RIGHT(I72,1)="W",VLOOKUP(I75,'U17 Non Counters'!$G$3:$I$200,2,FALSE),VLOOKUP(I75,'U17 Non Counters'!$B$3:$D$200,2,FALSE)),IF(RIGHT(I72,1)="W",VLOOKUP(I75,'U20 Non Counters'!$G$3:$I$200,2,FALSE),VLOOKUP(I75,'U20 Non Counters'!$B$3:$D$200,2,FALSE))))</f>
        <v>Ryan Matheson</v>
      </c>
      <c r="L75" s="138"/>
      <c r="M75" s="139"/>
      <c r="N75" s="140"/>
    </row>
    <row r="76" spans="1:14" s="133" customFormat="1" ht="24.95" customHeight="1" x14ac:dyDescent="0.3">
      <c r="A76" s="136">
        <v>3</v>
      </c>
      <c r="B76" s="136">
        <f>'Lane Draws'!AL4</f>
        <v>5</v>
      </c>
      <c r="C76" s="137" t="str">
        <f>IFERROR(IF(B76="","",VLOOKUP(B76,Teams!$A$12:$B$29,2,FALSE)),CONCATENATE("NC-",VLOOKUP(B76,'U17 Non Counters'!$B$3:$D$200,3,FALSE)))</f>
        <v>IH</v>
      </c>
      <c r="D76" s="138" t="str">
        <f ca="1">IFERROR(INDIRECT("'"&amp;C76&amp;"-"&amp;$A72&amp;"'!D"&amp;IF(RIGHT(B72,1)="W",MATCH('Start lists'!C72,'TN-U17'!F:F,0),MATCH('Start lists'!C72,'TN-U17'!B:B,0))+IF(LEFT(D72,1)="A",0,1)&amp;""),IF(RIGHT(A72,2)="17",IF(RIGHT(B72,1)="W",VLOOKUP(B76,'U17 Non Counters'!$G$3:$I$200,2,FALSE),VLOOKUP(B76,'U17 Non Counters'!$B$3:$D$200,2,FALSE)),IF(RIGHT(B72,1)="W",VLOOKUP(B76,'U20 Non Counters'!$G$3:$I$200,2,FALSE),VLOOKUP(B76,'U20 Non Counters'!$B$3:$D$200,2,FALSE))))</f>
        <v>Matthew Baker</v>
      </c>
      <c r="E76" s="138"/>
      <c r="F76" s="139"/>
      <c r="H76" s="136">
        <v>3</v>
      </c>
      <c r="I76" s="136">
        <f>'Lane Draws'!AO4</f>
        <v>55</v>
      </c>
      <c r="J76" s="137" t="str">
        <f>IFERROR(IF(I76="","",VLOOKUP(I76,Teams!$A$12:$B$29,2,FALSE)),CONCATENATE("NC-",VLOOKUP(I76,'U17 Non Counters'!$B$3:$D$200,3,FALSE)))</f>
        <v>IH</v>
      </c>
      <c r="K76" s="138">
        <f ca="1">IFERROR(INDIRECT("'"&amp;J76&amp;"-"&amp;H72&amp;"'!D"&amp;IF(RIGHT(I72,1)="W",MATCH('Start lists'!J72,'TN-U17'!F:F,0),MATCH('Start lists'!J72,'TN-U17'!B:B,0))+IF(LEFT(K72,1)="A",0,1)&amp;""),IF(RIGHT(H72,2)="17",IF(RIGHT(I72,1)="W",VLOOKUP(I76,'U17 Non Counters'!$G$3:$I$200,2,FALSE),VLOOKUP(I76,'U17 Non Counters'!$B$3:$D$200,2,FALSE)),IF(RIGHT(I72,1)="W",VLOOKUP(I76,'U20 Non Counters'!$G$3:$I$200,2,FALSE),VLOOKUP(I76,'U20 Non Counters'!$B$3:$D$200,2,FALSE))))</f>
        <v>0</v>
      </c>
      <c r="L76" s="138"/>
      <c r="M76" s="139"/>
      <c r="N76" s="140"/>
    </row>
    <row r="77" spans="1:14" s="133" customFormat="1" ht="24.95" customHeight="1" x14ac:dyDescent="0.3">
      <c r="A77" s="136">
        <v>4</v>
      </c>
      <c r="B77" s="136">
        <f>'Lane Draws'!AL5</f>
        <v>4</v>
      </c>
      <c r="C77" s="137" t="str">
        <f>IFERROR(IF(B77="","",VLOOKUP(B77,Teams!$A$12:$B$29,2,FALSE)),CONCATENATE("NC-",VLOOKUP(B77,'U17 Non Counters'!$B$3:$D$200,3,FALSE)))</f>
        <v>DHH</v>
      </c>
      <c r="D77" s="138" t="str">
        <f ca="1">IFERROR(INDIRECT("'"&amp;C77&amp;"-"&amp;$A72&amp;"'!D"&amp;IF(RIGHT(B72,1)="W",MATCH('Start lists'!C72,'TN-U17'!F:F,0),MATCH('Start lists'!C72,'TN-U17'!B:B,0))+IF(LEFT(D72,1)="A",0,1)&amp;""),IF(RIGHT(A72,2)="17",IF(RIGHT(B72,1)="W",VLOOKUP(B77,'U17 Non Counters'!$G$3:$I$200,2,FALSE),VLOOKUP(B77,'U17 Non Counters'!$B$3:$D$200,2,FALSE)),IF(RIGHT(B72,1)="W",VLOOKUP(B77,'U20 Non Counters'!$G$3:$I$200,2,FALSE),VLOOKUP(B77,'U20 Non Counters'!$B$3:$D$200,2,FALSE))))</f>
        <v>Jamie Reid</v>
      </c>
      <c r="E77" s="138"/>
      <c r="F77" s="139"/>
      <c r="H77" s="136">
        <v>4</v>
      </c>
      <c r="I77" s="136">
        <f>'Lane Draws'!AO5</f>
        <v>44</v>
      </c>
      <c r="J77" s="137" t="str">
        <f>IFERROR(IF(I77="","",VLOOKUP(I77,Teams!$A$12:$B$29,2,FALSE)),CONCATENATE("NC-",VLOOKUP(I77,'U17 Non Counters'!$B$3:$D$200,3,FALSE)))</f>
        <v>DHH</v>
      </c>
      <c r="K77" s="138" t="str">
        <f ca="1">IFERROR(INDIRECT("'"&amp;J77&amp;"-"&amp;H72&amp;"'!D"&amp;IF(RIGHT(I72,1)="W",MATCH('Start lists'!J72,'TN-U17'!F:F,0),MATCH('Start lists'!J72,'TN-U17'!B:B,0))+IF(LEFT(K72,1)="A",0,1)&amp;""),IF(RIGHT(H72,2)="17",IF(RIGHT(I72,1)="W",VLOOKUP(I77,'U17 Non Counters'!$G$3:$I$200,2,FALSE),VLOOKUP(I77,'U17 Non Counters'!$B$3:$D$200,2,FALSE)),IF(RIGHT(I72,1)="W",VLOOKUP(I77,'U20 Non Counters'!$G$3:$I$200,2,FALSE),VLOOKUP(I77,'U20 Non Counters'!$B$3:$D$200,2,FALSE))))</f>
        <v>Logan Robertson</v>
      </c>
      <c r="L77" s="138"/>
      <c r="M77" s="139"/>
      <c r="N77" s="140"/>
    </row>
    <row r="78" spans="1:14" s="133" customFormat="1" ht="24.95" customHeight="1" x14ac:dyDescent="0.3">
      <c r="A78" s="136">
        <v>5</v>
      </c>
      <c r="B78" s="136">
        <f>'Lane Draws'!AL6</f>
        <v>6</v>
      </c>
      <c r="C78" s="137" t="str">
        <f>IFERROR(IF(B78="","",VLOOKUP(B78,Teams!$A$12:$B$29,2,FALSE)),CONCATENATE("NC-",VLOOKUP(B78,'U17 Non Counters'!$B$3:$D$200,3,FALSE)))</f>
        <v>ISA</v>
      </c>
      <c r="D78" s="138" t="str">
        <f ca="1">IFERROR(INDIRECT("'"&amp;C78&amp;"-"&amp;$A72&amp;"'!D"&amp;IF(RIGHT(B72,1)="W",MATCH('Start lists'!C72,'TN-U17'!F:F,0),MATCH('Start lists'!C72,'TN-U17'!B:B,0))+IF(LEFT(D72,1)="A",0,1)&amp;""),IF(RIGHT(A72,2)="17",IF(RIGHT(B72,1)="W",VLOOKUP(B78,'U17 Non Counters'!$G$3:$I$200,2,FALSE),VLOOKUP(B78,'U17 Non Counters'!$B$3:$D$200,2,FALSE)),IF(RIGHT(B72,1)="W",VLOOKUP(B78,'U20 Non Counters'!$G$3:$I$200,2,FALSE),VLOOKUP(B78,'U20 Non Counters'!$B$3:$D$200,2,FALSE))))</f>
        <v>Shaun Ritchie</v>
      </c>
      <c r="E78" s="138"/>
      <c r="F78" s="139"/>
      <c r="H78" s="136">
        <v>5</v>
      </c>
      <c r="I78" s="136">
        <f>'Lane Draws'!AO6</f>
        <v>66</v>
      </c>
      <c r="J78" s="137" t="str">
        <f>IFERROR(IF(I78="","",VLOOKUP(I78,Teams!$A$12:$B$29,2,FALSE)),CONCATENATE("NC-",VLOOKUP(I78,'U17 Non Counters'!$B$3:$D$200,3,FALSE)))</f>
        <v>ISA</v>
      </c>
      <c r="K78" s="138" t="str">
        <f ca="1">IFERROR(INDIRECT("'"&amp;J78&amp;"-"&amp;H72&amp;"'!D"&amp;IF(RIGHT(I72,1)="W",MATCH('Start lists'!J72,'TN-U17'!F:F,0),MATCH('Start lists'!J72,'TN-U17'!B:B,0))+IF(LEFT(K72,1)="A",0,1)&amp;""),IF(RIGHT(H72,2)="17",IF(RIGHT(I72,1)="W",VLOOKUP(I78,'U17 Non Counters'!$G$3:$I$200,2,FALSE),VLOOKUP(I78,'U17 Non Counters'!$B$3:$D$200,2,FALSE)),IF(RIGHT(I72,1)="W",VLOOKUP(I78,'U20 Non Counters'!$G$3:$I$200,2,FALSE),VLOOKUP(I78,'U20 Non Counters'!$B$3:$D$200,2,FALSE))))</f>
        <v>Lewis Barclay</v>
      </c>
      <c r="L78" s="138"/>
      <c r="M78" s="139"/>
      <c r="N78" s="140"/>
    </row>
    <row r="79" spans="1:14" s="133" customFormat="1" ht="24.95" customHeight="1" x14ac:dyDescent="0.3">
      <c r="A79" s="136">
        <v>6</v>
      </c>
      <c r="B79" s="136">
        <f>'Lane Draws'!AL7</f>
        <v>2</v>
      </c>
      <c r="C79" s="137" t="str">
        <f>IFERROR(IF(B79="","",VLOOKUP(B79,Teams!$A$12:$B$29,2,FALSE)),CONCATENATE("NC-",VLOOKUP(B79,'U17 Non Counters'!$B$3:$D$200,3,FALSE)))</f>
        <v>ADAC</v>
      </c>
      <c r="D79" s="138">
        <f ca="1">IFERROR(INDIRECT("'"&amp;C79&amp;"-"&amp;$A72&amp;"'!D"&amp;IF(RIGHT(B72,1)="W",MATCH('Start lists'!C72,'TN-U17'!F:F,0),MATCH('Start lists'!C72,'TN-U17'!B:B,0))+IF(LEFT(D72,1)="A",0,1)&amp;""),IF(RIGHT(A72,2)="17",IF(RIGHT(B72,1)="W",VLOOKUP(B79,'U17 Non Counters'!$G$3:$I$200,2,FALSE),VLOOKUP(B79,'U17 Non Counters'!$B$3:$D$200,2,FALSE)),IF(RIGHT(B72,1)="W",VLOOKUP(B79,'U20 Non Counters'!$G$3:$I$200,2,FALSE),VLOOKUP(B79,'U20 Non Counters'!$B$3:$D$200,2,FALSE))))</f>
        <v>0</v>
      </c>
      <c r="E79" s="138"/>
      <c r="F79" s="139"/>
      <c r="H79" s="136">
        <v>6</v>
      </c>
      <c r="I79" s="136">
        <f>'Lane Draws'!AO7</f>
        <v>22</v>
      </c>
      <c r="J79" s="137" t="str">
        <f>IFERROR(IF(I79="","",VLOOKUP(I79,Teams!$A$12:$B$29,2,FALSE)),CONCATENATE("NC-",VLOOKUP(I79,'U17 Non Counters'!$B$3:$D$200,3,FALSE)))</f>
        <v>ADAC</v>
      </c>
      <c r="K79" s="138">
        <f ca="1">IFERROR(INDIRECT("'"&amp;J79&amp;"-"&amp;H72&amp;"'!D"&amp;IF(RIGHT(I72,1)="W",MATCH('Start lists'!J72,'TN-U17'!F:F,0),MATCH('Start lists'!J72,'TN-U17'!B:B,0))+IF(LEFT(K72,1)="A",0,1)&amp;""),IF(RIGHT(H72,2)="17",IF(RIGHT(I72,1)="W",VLOOKUP(I79,'U17 Non Counters'!$G$3:$I$200,2,FALSE),VLOOKUP(I79,'U17 Non Counters'!$B$3:$D$200,2,FALSE)),IF(RIGHT(I72,1)="W",VLOOKUP(I79,'U20 Non Counters'!$G$3:$I$200,2,FALSE),VLOOKUP(I79,'U20 Non Counters'!$B$3:$D$200,2,FALSE))))</f>
        <v>0</v>
      </c>
      <c r="L79" s="138"/>
      <c r="M79" s="139"/>
      <c r="N79" s="140"/>
    </row>
    <row r="80" spans="1:14" s="133" customFormat="1" ht="24.95" customHeight="1" x14ac:dyDescent="0.3">
      <c r="A80" s="136">
        <v>7</v>
      </c>
      <c r="B80" s="136">
        <f>'Lane Draws'!AL8</f>
        <v>8</v>
      </c>
      <c r="C80" s="137" t="str">
        <f>IFERROR(IF(B80="","",VLOOKUP(B80,Teams!$A$12:$B$29,2,FALSE)),CONCATENATE("NC-",VLOOKUP(B80,'U17 Non Counters'!$B$3:$D$200,3,FALSE)))</f>
        <v>TN</v>
      </c>
      <c r="D80" s="138" t="str">
        <f ca="1">IFERROR(INDIRECT("'"&amp;C80&amp;"-"&amp;$A72&amp;"'!D"&amp;IF(RIGHT(B72,1)="W",MATCH('Start lists'!C72,'TN-U17'!F:F,0),MATCH('Start lists'!C72,'TN-U17'!B:B,0))+IF(LEFT(D72,1)="A",0,1)&amp;""),IF(RIGHT(A72,2)="17",IF(RIGHT(B72,1)="W",VLOOKUP(B80,'U17 Non Counters'!$G$3:$I$200,2,FALSE),VLOOKUP(B80,'U17 Non Counters'!$B$3:$D$200,2,FALSE)),IF(RIGHT(B72,1)="W",VLOOKUP(B80,'U20 Non Counters'!$G$3:$I$200,2,FALSE),VLOOKUP(B80,'U20 Non Counters'!$B$3:$D$200,2,FALSE))))</f>
        <v>JOSHUA MILNE</v>
      </c>
      <c r="E80" s="138"/>
      <c r="F80" s="139"/>
      <c r="H80" s="136">
        <v>7</v>
      </c>
      <c r="I80" s="136">
        <f>'Lane Draws'!AO8</f>
        <v>88</v>
      </c>
      <c r="J80" s="137" t="str">
        <f>IFERROR(IF(I80="","",VLOOKUP(I80,Teams!$A$12:$B$29,2,FALSE)),CONCATENATE("NC-",VLOOKUP(I80,'U17 Non Counters'!$B$3:$D$200,3,FALSE)))</f>
        <v>TN</v>
      </c>
      <c r="K80" s="138" t="str">
        <f ca="1">IFERROR(INDIRECT("'"&amp;J80&amp;"-"&amp;H72&amp;"'!D"&amp;IF(RIGHT(I72,1)="W",MATCH('Start lists'!J72,'TN-U17'!F:F,0),MATCH('Start lists'!J72,'TN-U17'!B:B,0))+IF(LEFT(K72,1)="A",0,1)&amp;""),IF(RIGHT(H72,2)="17",IF(RIGHT(I72,1)="W",VLOOKUP(I80,'U17 Non Counters'!$G$3:$I$200,2,FALSE),VLOOKUP(I80,'U17 Non Counters'!$B$3:$D$200,2,FALSE)),IF(RIGHT(I72,1)="W",VLOOKUP(I80,'U20 Non Counters'!$G$3:$I$200,2,FALSE),VLOOKUP(I80,'U20 Non Counters'!$B$3:$D$200,2,FALSE))))</f>
        <v>DAVID SCOTT</v>
      </c>
      <c r="L80" s="138"/>
      <c r="M80" s="139"/>
      <c r="N80" s="140"/>
    </row>
    <row r="81" spans="1:14" s="133" customFormat="1" ht="24.95" customHeight="1" x14ac:dyDescent="0.3">
      <c r="A81" s="136">
        <v>8</v>
      </c>
      <c r="B81" s="136">
        <f>'Lane Draws'!AL9</f>
        <v>3</v>
      </c>
      <c r="C81" s="137" t="str">
        <f>IFERROR(IF(B81="","",VLOOKUP(B81,Teams!$A$12:$B$29,2,FALSE)),CONCATENATE("NC-",VLOOKUP(B81,'U17 Non Counters'!$B$3:$D$200,3,FALSE)))</f>
        <v>BSAC</v>
      </c>
      <c r="D81" s="138" t="str">
        <f ca="1">IFERROR(INDIRECT("'"&amp;C81&amp;"-"&amp;$A72&amp;"'!D"&amp;IF(RIGHT(B72,1)="W",MATCH('Start lists'!C72,'TN-U17'!F:F,0),MATCH('Start lists'!C72,'TN-U17'!B:B,0))+IF(LEFT(D72,1)="A",0,1)&amp;""),IF(RIGHT(A72,2)="17",IF(RIGHT(B72,1)="W",VLOOKUP(B81,'U17 Non Counters'!$G$3:$I$200,2,FALSE),VLOOKUP(B81,'U17 Non Counters'!$B$3:$D$200,2,FALSE)),IF(RIGHT(B72,1)="W",VLOOKUP(B81,'U20 Non Counters'!$G$3:$I$200,2,FALSE),VLOOKUP(B81,'U20 Non Counters'!$B$3:$D$200,2,FALSE))))</f>
        <v>Craig Strachen</v>
      </c>
      <c r="E81" s="138"/>
      <c r="F81" s="139"/>
      <c r="H81" s="136">
        <v>8</v>
      </c>
      <c r="I81" s="136">
        <f>'Lane Draws'!AO9</f>
        <v>33</v>
      </c>
      <c r="J81" s="137" t="str">
        <f>IFERROR(IF(I81="","",VLOOKUP(I81,Teams!$A$12:$B$29,2,FALSE)),CONCATENATE("NC-",VLOOKUP(I81,'U17 Non Counters'!$B$3:$D$200,3,FALSE)))</f>
        <v>BSAC</v>
      </c>
      <c r="K81" s="138">
        <f ca="1">IFERROR(INDIRECT("'"&amp;J81&amp;"-"&amp;H72&amp;"'!D"&amp;IF(RIGHT(I72,1)="W",MATCH('Start lists'!J72,'TN-U17'!F:F,0),MATCH('Start lists'!J72,'TN-U17'!B:B,0))+IF(LEFT(K72,1)="A",0,1)&amp;""),IF(RIGHT(H72,2)="17",IF(RIGHT(I72,1)="W",VLOOKUP(I81,'U17 Non Counters'!$G$3:$I$200,2,FALSE),VLOOKUP(I81,'U17 Non Counters'!$B$3:$D$200,2,FALSE)),IF(RIGHT(I72,1)="W",VLOOKUP(I81,'U20 Non Counters'!$G$3:$I$200,2,FALSE),VLOOKUP(I81,'U20 Non Counters'!$B$3:$D$200,2,FALSE))))</f>
        <v>0</v>
      </c>
      <c r="L81" s="138"/>
      <c r="M81" s="139"/>
      <c r="N81" s="140"/>
    </row>
    <row r="82" spans="1:14" s="133" customFormat="1" ht="9.75" customHeight="1" x14ac:dyDescent="0.3">
      <c r="A82" s="141"/>
      <c r="B82" s="141"/>
      <c r="C82" s="84"/>
      <c r="F82" s="142"/>
      <c r="H82" s="141"/>
      <c r="I82" s="141"/>
      <c r="M82" s="143"/>
    </row>
    <row r="83" spans="1:14" s="133" customFormat="1" ht="24.95" customHeight="1" x14ac:dyDescent="0.3">
      <c r="A83" s="213" t="str">
        <f>LEFT(B83,3)</f>
        <v>U20</v>
      </c>
      <c r="B83" s="198" t="s">
        <v>195</v>
      </c>
      <c r="C83" s="128" t="s">
        <v>5</v>
      </c>
      <c r="D83" s="129" t="s">
        <v>18</v>
      </c>
      <c r="E83" s="375">
        <f>IF('Lane Draws'!$AR$12-COUNTIF('Lane Draws'!$AR$2:$AW$9,"&gt;88")=0,0,CONCATENATE('Lane Draws'!$AR$12-COUNTIF('Lane Draws'!$AR$2:$AW$9,"&gt;88"), " Non Counters to put in lanes"))</f>
        <v>0</v>
      </c>
      <c r="F83" s="376"/>
      <c r="H83" s="213" t="str">
        <f>LEFT(I83,3)</f>
        <v>U20</v>
      </c>
      <c r="I83" s="198" t="str">
        <f>B83</f>
        <v>U20M</v>
      </c>
      <c r="J83" s="128" t="s">
        <v>5</v>
      </c>
      <c r="K83" s="129" t="s">
        <v>19</v>
      </c>
      <c r="L83" s="375">
        <f>IF('Lane Draws'!$AR$12-COUNTIF('Lane Draws'!$AR$2:$AW$9,"&gt;88")=0,0,CONCATENATE('Lane Draws'!$AR$12-COUNTIF('Lane Draws'!$AR$2:$AW$9,"&gt;88"), " Non Counters to put in lanes"))</f>
        <v>0</v>
      </c>
      <c r="M83" s="376"/>
      <c r="N83" s="132"/>
    </row>
    <row r="84" spans="1:14" ht="24.95" customHeight="1" x14ac:dyDescent="0.3">
      <c r="A84" s="134" t="s">
        <v>97</v>
      </c>
      <c r="B84" s="117" t="s">
        <v>23</v>
      </c>
      <c r="C84" s="124" t="s">
        <v>17</v>
      </c>
      <c r="D84" s="124" t="s">
        <v>20</v>
      </c>
      <c r="E84" s="124" t="s">
        <v>2</v>
      </c>
      <c r="F84" s="135" t="s">
        <v>152</v>
      </c>
      <c r="H84" s="134" t="s">
        <v>97</v>
      </c>
      <c r="I84" s="117" t="s">
        <v>23</v>
      </c>
      <c r="J84" s="124" t="s">
        <v>17</v>
      </c>
      <c r="K84" s="124" t="s">
        <v>20</v>
      </c>
      <c r="L84" s="124" t="s">
        <v>2</v>
      </c>
      <c r="M84" s="135" t="s">
        <v>152</v>
      </c>
      <c r="N84" s="123" t="s">
        <v>22</v>
      </c>
    </row>
    <row r="85" spans="1:14" s="133" customFormat="1" ht="24.95" customHeight="1" x14ac:dyDescent="0.3">
      <c r="A85" s="136">
        <v>1</v>
      </c>
      <c r="B85" s="136">
        <f>'Lane Draws'!AR2</f>
        <v>7</v>
      </c>
      <c r="C85" s="137" t="str">
        <f>IFERROR(IF(B85="","",VLOOKUP(B85,Teams!$A$12:$B$29,2,FALSE)),CONCATENATE("NC-",VLOOKUP(B85,'U20 Non Counters'!$B$3:$D$200,3,FALSE)))</f>
        <v>MAC_PSH</v>
      </c>
      <c r="D85" s="138">
        <f ca="1">IFERROR(INDIRECT("'"&amp;C85&amp;"-"&amp;$A83&amp;"'!D"&amp;IF(RIGHT(B83,1)="W",MATCH('Start lists'!C83,'TN-U20'!F:F,0),MATCH('Start lists'!C83,'TN-U20'!B:B,0))+IF(LEFT(D83,1)="A",0,1)&amp;""),IF(RIGHT(A83,2)="17",IF(RIGHT(B83,1)="W",VLOOKUP(B85,'U17 Non Counters'!$G$3:$I$200,2,FALSE),VLOOKUP(B85,'U17 Non Counters'!$B$3:$D$200,2,FALSE)),IF(RIGHT(B83,1)="W",VLOOKUP(B85,'U20 Non Counters'!$G$3:$I$200,2,FALSE),VLOOKUP(B85,'U20 Non Counters'!$B$3:$D$200,2,FALSE))))</f>
        <v>0</v>
      </c>
      <c r="E85" s="138"/>
      <c r="F85" s="139"/>
      <c r="H85" s="136">
        <v>1</v>
      </c>
      <c r="I85" s="136">
        <f>'Lane Draws'!AU2</f>
        <v>77</v>
      </c>
      <c r="J85" s="137" t="str">
        <f>IFERROR(IF(I85="","",VLOOKUP(I85,Teams!$A$12:$B$29,2,FALSE)),CONCATENATE("NC-",VLOOKUP(I85,'U20 Non Counters'!$B$3:$D$200,3,FALSE)))</f>
        <v>MAC_PSH</v>
      </c>
      <c r="K85" s="138">
        <f ca="1">IFERROR(INDIRECT("'"&amp;J85&amp;"-"&amp;H83&amp;"'!D"&amp;IF(RIGHT(I83,1)="W",MATCH('Start lists'!J83,'TN-U20'!F:F,0),MATCH('Start lists'!J83,'TN-U20'!B:B,0))+IF(LEFT(K83,1)="A",0,1)&amp;""),IF(RIGHT(H83,2)="17",IF(RIGHT(I83,1)="W",VLOOKUP(I85,'U17 Non Counters'!$G$3:$I$200,2,FALSE),VLOOKUP(I85,'U17 Non Counters'!$B$3:$D$200,2,FALSE)),IF(RIGHT(I83,1)="W",VLOOKUP(I85,'U20 Non Counters'!$G$3:$I$200,2,FALSE),VLOOKUP(I85,'U20 Non Counters'!$B$3:$D$200,2,FALSE))))</f>
        <v>0</v>
      </c>
      <c r="L85" s="138"/>
      <c r="M85" s="139"/>
      <c r="N85" s="136"/>
    </row>
    <row r="86" spans="1:14" s="133" customFormat="1" ht="24.95" customHeight="1" x14ac:dyDescent="0.3">
      <c r="A86" s="136">
        <v>2</v>
      </c>
      <c r="B86" s="136">
        <f>'Lane Draws'!AR3</f>
        <v>1</v>
      </c>
      <c r="C86" s="137" t="str">
        <f>IFERROR(IF(B86="","",VLOOKUP(B86,Teams!$A$12:$B$29,2,FALSE)),CONCATENATE("NC-",VLOOKUP(B86,'U20 Non Counters'!$B$3:$D$200,3,FALSE)))</f>
        <v>AAAC</v>
      </c>
      <c r="D86" s="138" t="str">
        <f ca="1">IFERROR(INDIRECT("'"&amp;C86&amp;"-"&amp;$A83&amp;"'!D"&amp;IF(RIGHT(B83,1)="W",MATCH('Start lists'!C83,'TN-U20'!F:F,0),MATCH('Start lists'!C83,'TN-U20'!B:B,0))+IF(LEFT(D83,1)="A",0,1)&amp;""),IF(RIGHT(A83,2)="17",IF(RIGHT(B83,1)="W",VLOOKUP(B86,'U17 Non Counters'!$G$3:$I$200,2,FALSE),VLOOKUP(B86,'U17 Non Counters'!$B$3:$D$200,2,FALSE)),IF(RIGHT(B83,1)="W",VLOOKUP(B86,'U20 Non Counters'!$G$3:$I$200,2,FALSE),VLOOKUP(B86,'U20 Non Counters'!$B$3:$D$200,2,FALSE))))</f>
        <v>Struan Linton</v>
      </c>
      <c r="E86" s="138"/>
      <c r="F86" s="139"/>
      <c r="H86" s="136">
        <v>2</v>
      </c>
      <c r="I86" s="136">
        <f>'Lane Draws'!AU3</f>
        <v>11</v>
      </c>
      <c r="J86" s="137" t="str">
        <f>IFERROR(IF(I86="","",VLOOKUP(I86,Teams!$A$12:$B$29,2,FALSE)),CONCATENATE("NC-",VLOOKUP(I86,'U20 Non Counters'!$B$3:$D$200,3,FALSE)))</f>
        <v>AAAC</v>
      </c>
      <c r="K86" s="138" t="str">
        <f ca="1">IFERROR(INDIRECT("'"&amp;J86&amp;"-"&amp;H83&amp;"'!D"&amp;IF(RIGHT(I83,1)="W",MATCH('Start lists'!J83,'TN-U20'!F:F,0),MATCH('Start lists'!J83,'TN-U20'!B:B,0))+IF(LEFT(K83,1)="A",0,1)&amp;""),IF(RIGHT(H83,2)="17",IF(RIGHT(I83,1)="W",VLOOKUP(I86,'U17 Non Counters'!$G$3:$I$200,2,FALSE),VLOOKUP(I86,'U17 Non Counters'!$B$3:$D$200,2,FALSE)),IF(RIGHT(I83,1)="W",VLOOKUP(I86,'U20 Non Counters'!$G$3:$I$200,2,FALSE),VLOOKUP(I86,'U20 Non Counters'!$B$3:$D$200,2,FALSE))))</f>
        <v>Callum Davidson</v>
      </c>
      <c r="L86" s="138"/>
      <c r="M86" s="139"/>
      <c r="N86" s="136"/>
    </row>
    <row r="87" spans="1:14" s="133" customFormat="1" ht="24.95" customHeight="1" x14ac:dyDescent="0.3">
      <c r="A87" s="136">
        <v>3</v>
      </c>
      <c r="B87" s="136">
        <f>'Lane Draws'!AR4</f>
        <v>5</v>
      </c>
      <c r="C87" s="137" t="str">
        <f>IFERROR(IF(B87="","",VLOOKUP(B87,Teams!$A$12:$B$29,2,FALSE)),CONCATENATE("NC-",VLOOKUP(B87,'U20 Non Counters'!$B$3:$D$200,3,FALSE)))</f>
        <v>IH</v>
      </c>
      <c r="D87" s="138">
        <f ca="1">IFERROR(INDIRECT("'"&amp;C87&amp;"-"&amp;$A83&amp;"'!D"&amp;IF(RIGHT(B83,1)="W",MATCH('Start lists'!C83,'TN-U20'!F:F,0),MATCH('Start lists'!C83,'TN-U20'!B:B,0))+IF(LEFT(D83,1)="A",0,1)&amp;""),IF(RIGHT(A83,2)="17",IF(RIGHT(B83,1)="W",VLOOKUP(B87,'U17 Non Counters'!$G$3:$I$200,2,FALSE),VLOOKUP(B87,'U17 Non Counters'!$B$3:$D$200,2,FALSE)),IF(RIGHT(B83,1)="W",VLOOKUP(B87,'U20 Non Counters'!$G$3:$I$200,2,FALSE),VLOOKUP(B87,'U20 Non Counters'!$B$3:$D$200,2,FALSE))))</f>
        <v>0</v>
      </c>
      <c r="E87" s="138"/>
      <c r="F87" s="139"/>
      <c r="H87" s="136">
        <v>3</v>
      </c>
      <c r="I87" s="136">
        <f>'Lane Draws'!AU4</f>
        <v>55</v>
      </c>
      <c r="J87" s="137" t="str">
        <f>IFERROR(IF(I87="","",VLOOKUP(I87,Teams!$A$12:$B$29,2,FALSE)),CONCATENATE("NC-",VLOOKUP(I87,'U20 Non Counters'!$B$3:$D$200,3,FALSE)))</f>
        <v>IH</v>
      </c>
      <c r="K87" s="138">
        <f ca="1">IFERROR(INDIRECT("'"&amp;J87&amp;"-"&amp;H83&amp;"'!D"&amp;IF(RIGHT(I83,1)="W",MATCH('Start lists'!J83,'TN-U20'!F:F,0),MATCH('Start lists'!J83,'TN-U20'!B:B,0))+IF(LEFT(K83,1)="A",0,1)&amp;""),IF(RIGHT(H83,2)="17",IF(RIGHT(I83,1)="W",VLOOKUP(I87,'U17 Non Counters'!$G$3:$I$200,2,FALSE),VLOOKUP(I87,'U17 Non Counters'!$B$3:$D$200,2,FALSE)),IF(RIGHT(I83,1)="W",VLOOKUP(I87,'U20 Non Counters'!$G$3:$I$200,2,FALSE),VLOOKUP(I87,'U20 Non Counters'!$B$3:$D$200,2,FALSE))))</f>
        <v>0</v>
      </c>
      <c r="L87" s="138"/>
      <c r="M87" s="139"/>
      <c r="N87" s="136"/>
    </row>
    <row r="88" spans="1:14" s="133" customFormat="1" ht="24.95" customHeight="1" x14ac:dyDescent="0.3">
      <c r="A88" s="136">
        <v>4</v>
      </c>
      <c r="B88" s="136">
        <f>'Lane Draws'!AR5</f>
        <v>4</v>
      </c>
      <c r="C88" s="137" t="str">
        <f>IFERROR(IF(B88="","",VLOOKUP(B88,Teams!$A$12:$B$29,2,FALSE)),CONCATENATE("NC-",VLOOKUP(B88,'U20 Non Counters'!$B$3:$D$200,3,FALSE)))</f>
        <v>DHH</v>
      </c>
      <c r="D88" s="138" t="str">
        <f ca="1">IFERROR(INDIRECT("'"&amp;C88&amp;"-"&amp;$A83&amp;"'!D"&amp;IF(RIGHT(B83,1)="W",MATCH('Start lists'!C83,'TN-U20'!F:F,0),MATCH('Start lists'!C83,'TN-U20'!B:B,0))+IF(LEFT(D83,1)="A",0,1)&amp;""),IF(RIGHT(A83,2)="17",IF(RIGHT(B83,1)="W",VLOOKUP(B88,'U17 Non Counters'!$G$3:$I$200,2,FALSE),VLOOKUP(B88,'U17 Non Counters'!$B$3:$D$200,2,FALSE)),IF(RIGHT(B83,1)="W",VLOOKUP(B88,'U20 Non Counters'!$G$3:$I$200,2,FALSE),VLOOKUP(B88,'U20 Non Counters'!$B$3:$D$200,2,FALSE))))</f>
        <v>Angus McDonald</v>
      </c>
      <c r="E88" s="138"/>
      <c r="F88" s="139"/>
      <c r="H88" s="136">
        <v>4</v>
      </c>
      <c r="I88" s="136">
        <f>'Lane Draws'!AU5</f>
        <v>44</v>
      </c>
      <c r="J88" s="137" t="str">
        <f>IFERROR(IF(I88="","",VLOOKUP(I88,Teams!$A$12:$B$29,2,FALSE)),CONCATENATE("NC-",VLOOKUP(I88,'U20 Non Counters'!$B$3:$D$200,3,FALSE)))</f>
        <v>DHH</v>
      </c>
      <c r="K88" s="138">
        <f ca="1">IFERROR(INDIRECT("'"&amp;J88&amp;"-"&amp;H83&amp;"'!D"&amp;IF(RIGHT(I83,1)="W",MATCH('Start lists'!J83,'TN-U20'!F:F,0),MATCH('Start lists'!J83,'TN-U20'!B:B,0))+IF(LEFT(K83,1)="A",0,1)&amp;""),IF(RIGHT(H83,2)="17",IF(RIGHT(I83,1)="W",VLOOKUP(I88,'U17 Non Counters'!$G$3:$I$200,2,FALSE),VLOOKUP(I88,'U17 Non Counters'!$B$3:$D$200,2,FALSE)),IF(RIGHT(I83,1)="W",VLOOKUP(I88,'U20 Non Counters'!$G$3:$I$200,2,FALSE),VLOOKUP(I88,'U20 Non Counters'!$B$3:$D$200,2,FALSE))))</f>
        <v>0</v>
      </c>
      <c r="L88" s="138"/>
      <c r="M88" s="139"/>
      <c r="N88" s="136"/>
    </row>
    <row r="89" spans="1:14" s="133" customFormat="1" ht="24.95" customHeight="1" x14ac:dyDescent="0.3">
      <c r="A89" s="136">
        <v>5</v>
      </c>
      <c r="B89" s="136">
        <f>'Lane Draws'!AR6</f>
        <v>6</v>
      </c>
      <c r="C89" s="137" t="str">
        <f>IFERROR(IF(B89="","",VLOOKUP(B89,Teams!$A$12:$B$29,2,FALSE)),CONCATENATE("NC-",VLOOKUP(B89,'U20 Non Counters'!$B$3:$D$200,3,FALSE)))</f>
        <v>ISA</v>
      </c>
      <c r="D89" s="138" t="str">
        <f ca="1">IFERROR(INDIRECT("'"&amp;C89&amp;"-"&amp;$A83&amp;"'!D"&amp;IF(RIGHT(B83,1)="W",MATCH('Start lists'!C83,'TN-U20'!F:F,0),MATCH('Start lists'!C83,'TN-U20'!B:B,0))+IF(LEFT(D83,1)="A",0,1)&amp;""),IF(RIGHT(A83,2)="17",IF(RIGHT(B83,1)="W",VLOOKUP(B89,'U17 Non Counters'!$G$3:$I$200,2,FALSE),VLOOKUP(B89,'U17 Non Counters'!$B$3:$D$200,2,FALSE)),IF(RIGHT(B83,1)="W",VLOOKUP(B89,'U20 Non Counters'!$G$3:$I$200,2,FALSE),VLOOKUP(B89,'U20 Non Counters'!$B$3:$D$200,2,FALSE))))</f>
        <v>Scott MacIver</v>
      </c>
      <c r="E89" s="138"/>
      <c r="F89" s="139"/>
      <c r="H89" s="136">
        <v>5</v>
      </c>
      <c r="I89" s="136">
        <f>'Lane Draws'!AU6</f>
        <v>66</v>
      </c>
      <c r="J89" s="137" t="str">
        <f>IFERROR(IF(I89="","",VLOOKUP(I89,Teams!$A$12:$B$29,2,FALSE)),CONCATENATE("NC-",VLOOKUP(I89,'U20 Non Counters'!$B$3:$D$200,3,FALSE)))</f>
        <v>ISA</v>
      </c>
      <c r="K89" s="138" t="str">
        <f ca="1">IFERROR(INDIRECT("'"&amp;J89&amp;"-"&amp;H83&amp;"'!D"&amp;IF(RIGHT(I83,1)="W",MATCH('Start lists'!J83,'TN-U20'!F:F,0),MATCH('Start lists'!J83,'TN-U20'!B:B,0))+IF(LEFT(K83,1)="A",0,1)&amp;""),IF(RIGHT(H83,2)="17",IF(RIGHT(I83,1)="W",VLOOKUP(I89,'U17 Non Counters'!$G$3:$I$200,2,FALSE),VLOOKUP(I89,'U17 Non Counters'!$B$3:$D$200,2,FALSE)),IF(RIGHT(I83,1)="W",VLOOKUP(I89,'U20 Non Counters'!$G$3:$I$200,2,FALSE),VLOOKUP(I89,'U20 Non Counters'!$B$3:$D$200,2,FALSE))))</f>
        <v>Donald MacMillan</v>
      </c>
      <c r="L89" s="138"/>
      <c r="M89" s="139"/>
      <c r="N89" s="136"/>
    </row>
    <row r="90" spans="1:14" s="133" customFormat="1" ht="24.95" customHeight="1" x14ac:dyDescent="0.3">
      <c r="A90" s="136">
        <v>6</v>
      </c>
      <c r="B90" s="136">
        <f>'Lane Draws'!AR7</f>
        <v>2</v>
      </c>
      <c r="C90" s="137" t="str">
        <f>IFERROR(IF(B90="","",VLOOKUP(B90,Teams!$A$12:$B$29,2,FALSE)),CONCATENATE("NC-",VLOOKUP(B90,'U20 Non Counters'!$B$3:$D$200,3,FALSE)))</f>
        <v>ADAC</v>
      </c>
      <c r="D90" s="138">
        <f ca="1">IFERROR(INDIRECT("'"&amp;C90&amp;"-"&amp;$A83&amp;"'!D"&amp;IF(RIGHT(B83,1)="W",MATCH('Start lists'!C83,'TN-U20'!F:F,0),MATCH('Start lists'!C83,'TN-U20'!B:B,0))+IF(LEFT(D83,1)="A",0,1)&amp;""),IF(RIGHT(A83,2)="17",IF(RIGHT(B83,1)="W",VLOOKUP(B90,'U17 Non Counters'!$G$3:$I$200,2,FALSE),VLOOKUP(B90,'U17 Non Counters'!$B$3:$D$200,2,FALSE)),IF(RIGHT(B83,1)="W",VLOOKUP(B90,'U20 Non Counters'!$G$3:$I$200,2,FALSE),VLOOKUP(B90,'U20 Non Counters'!$B$3:$D$200,2,FALSE))))</f>
        <v>0</v>
      </c>
      <c r="E90" s="138"/>
      <c r="F90" s="139"/>
      <c r="H90" s="136">
        <v>6</v>
      </c>
      <c r="I90" s="136">
        <f>'Lane Draws'!AU7</f>
        <v>22</v>
      </c>
      <c r="J90" s="137" t="str">
        <f>IFERROR(IF(I90="","",VLOOKUP(I90,Teams!$A$12:$B$29,2,FALSE)),CONCATENATE("NC-",VLOOKUP(I90,'U20 Non Counters'!$B$3:$D$200,3,FALSE)))</f>
        <v>ADAC</v>
      </c>
      <c r="K90" s="138">
        <f ca="1">IFERROR(INDIRECT("'"&amp;J90&amp;"-"&amp;H83&amp;"'!D"&amp;IF(RIGHT(I83,1)="W",MATCH('Start lists'!J83,'TN-U20'!F:F,0),MATCH('Start lists'!J83,'TN-U20'!B:B,0))+IF(LEFT(K83,1)="A",0,1)&amp;""),IF(RIGHT(H83,2)="17",IF(RIGHT(I83,1)="W",VLOOKUP(I90,'U17 Non Counters'!$G$3:$I$200,2,FALSE),VLOOKUP(I90,'U17 Non Counters'!$B$3:$D$200,2,FALSE)),IF(RIGHT(I83,1)="W",VLOOKUP(I90,'U20 Non Counters'!$G$3:$I$200,2,FALSE),VLOOKUP(I90,'U20 Non Counters'!$B$3:$D$200,2,FALSE))))</f>
        <v>0</v>
      </c>
      <c r="L90" s="138"/>
      <c r="M90" s="139"/>
      <c r="N90" s="136"/>
    </row>
    <row r="91" spans="1:14" s="133" customFormat="1" ht="24.95" customHeight="1" x14ac:dyDescent="0.3">
      <c r="A91" s="136">
        <v>7</v>
      </c>
      <c r="B91" s="136">
        <f>'Lane Draws'!AR8</f>
        <v>8</v>
      </c>
      <c r="C91" s="137" t="str">
        <f>IFERROR(IF(B91="","",VLOOKUP(B91,Teams!$A$12:$B$29,2,FALSE)),CONCATENATE("NC-",VLOOKUP(B91,'U20 Non Counters'!$B$3:$D$200,3,FALSE)))</f>
        <v>TN</v>
      </c>
      <c r="D91" s="138" t="str">
        <f ca="1">IFERROR(INDIRECT("'"&amp;C91&amp;"-"&amp;$A83&amp;"'!D"&amp;IF(RIGHT(B83,1)="W",MATCH('Start lists'!C83,'TN-U20'!F:F,0),MATCH('Start lists'!C83,'TN-U20'!B:B,0))+IF(LEFT(D83,1)="A",0,1)&amp;""),IF(RIGHT(A83,2)="17",IF(RIGHT(B83,1)="W",VLOOKUP(B91,'U17 Non Counters'!$G$3:$I$200,2,FALSE),VLOOKUP(B91,'U17 Non Counters'!$B$3:$D$200,2,FALSE)),IF(RIGHT(B83,1)="W",VLOOKUP(B91,'U20 Non Counters'!$G$3:$I$200,2,FALSE),VLOOKUP(B91,'U20 Non Counters'!$B$3:$D$200,2,FALSE))))</f>
        <v>ANDREW STOKER</v>
      </c>
      <c r="E91" s="138"/>
      <c r="F91" s="139"/>
      <c r="H91" s="136">
        <v>7</v>
      </c>
      <c r="I91" s="136">
        <f>'Lane Draws'!AU8</f>
        <v>88</v>
      </c>
      <c r="J91" s="137" t="str">
        <f>IFERROR(IF(I91="","",VLOOKUP(I91,Teams!$A$12:$B$29,2,FALSE)),CONCATENATE("NC-",VLOOKUP(I91,'U20 Non Counters'!$B$3:$D$200,3,FALSE)))</f>
        <v>TN</v>
      </c>
      <c r="K91" s="138" t="str">
        <f ca="1">IFERROR(INDIRECT("'"&amp;J91&amp;"-"&amp;H83&amp;"'!D"&amp;IF(RIGHT(I83,1)="W",MATCH('Start lists'!J83,'TN-U20'!F:F,0),MATCH('Start lists'!J83,'TN-U20'!B:B,0))+IF(LEFT(K83,1)="A",0,1)&amp;""),IF(RIGHT(H83,2)="17",IF(RIGHT(I83,1)="W",VLOOKUP(I91,'U17 Non Counters'!$G$3:$I$200,2,FALSE),VLOOKUP(I91,'U17 Non Counters'!$B$3:$D$200,2,FALSE)),IF(RIGHT(I83,1)="W",VLOOKUP(I91,'U20 Non Counters'!$G$3:$I$200,2,FALSE),VLOOKUP(I91,'U20 Non Counters'!$B$3:$D$200,2,FALSE))))</f>
        <v>SAM ANDERSON</v>
      </c>
      <c r="L91" s="138"/>
      <c r="M91" s="139"/>
      <c r="N91" s="136"/>
    </row>
    <row r="92" spans="1:14" s="133" customFormat="1" ht="24.95" customHeight="1" x14ac:dyDescent="0.3">
      <c r="A92" s="136">
        <v>8</v>
      </c>
      <c r="B92" s="136">
        <f>'Lane Draws'!AR9</f>
        <v>3</v>
      </c>
      <c r="C92" s="137" t="str">
        <f>IFERROR(IF(B92="","",VLOOKUP(B92,Teams!$A$12:$B$29,2,FALSE)),CONCATENATE("NC-",VLOOKUP(B92,'U20 Non Counters'!$B$3:$D$200,3,FALSE)))</f>
        <v>BSAC</v>
      </c>
      <c r="D92" s="138">
        <f ca="1">IFERROR(INDIRECT("'"&amp;C92&amp;"-"&amp;$A83&amp;"'!D"&amp;IF(RIGHT(B83,1)="W",MATCH('Start lists'!C83,'TN-U20'!F:F,0),MATCH('Start lists'!C83,'TN-U20'!B:B,0))+IF(LEFT(D83,1)="A",0,1)&amp;""),IF(RIGHT(A83,2)="17",IF(RIGHT(B83,1)="W",VLOOKUP(B92,'U17 Non Counters'!$G$3:$I$200,2,FALSE),VLOOKUP(B92,'U17 Non Counters'!$B$3:$D$200,2,FALSE)),IF(RIGHT(B83,1)="W",VLOOKUP(B92,'U20 Non Counters'!$G$3:$I$200,2,FALSE),VLOOKUP(B92,'U20 Non Counters'!$B$3:$D$200,2,FALSE))))</f>
        <v>0</v>
      </c>
      <c r="E92" s="138"/>
      <c r="F92" s="139"/>
      <c r="H92" s="136">
        <v>8</v>
      </c>
      <c r="I92" s="136">
        <f>'Lane Draws'!AU9</f>
        <v>33</v>
      </c>
      <c r="J92" s="137" t="str">
        <f>IFERROR(IF(I92="","",VLOOKUP(I92,Teams!$A$12:$B$29,2,FALSE)),CONCATENATE("NC-",VLOOKUP(I92,'U20 Non Counters'!$B$3:$D$200,3,FALSE)))</f>
        <v>BSAC</v>
      </c>
      <c r="K92" s="138">
        <f ca="1">IFERROR(INDIRECT("'"&amp;J92&amp;"-"&amp;H83&amp;"'!D"&amp;IF(RIGHT(I83,1)="W",MATCH('Start lists'!J83,'TN-U20'!F:F,0),MATCH('Start lists'!J83,'TN-U20'!B:B,0))+IF(LEFT(K83,1)="A",0,1)&amp;""),IF(RIGHT(H83,2)="17",IF(RIGHT(I83,1)="W",VLOOKUP(I92,'U17 Non Counters'!$G$3:$I$200,2,FALSE),VLOOKUP(I92,'U17 Non Counters'!$B$3:$D$200,2,FALSE)),IF(RIGHT(I83,1)="W",VLOOKUP(I92,'U20 Non Counters'!$G$3:$I$200,2,FALSE),VLOOKUP(I92,'U20 Non Counters'!$B$3:$D$200,2,FALSE))))</f>
        <v>0</v>
      </c>
      <c r="L92" s="138"/>
      <c r="M92" s="139"/>
      <c r="N92" s="136"/>
    </row>
    <row r="93" spans="1:14" x14ac:dyDescent="0.3">
      <c r="A93" s="98"/>
      <c r="B93" s="98"/>
      <c r="H93" s="98"/>
      <c r="I93" s="98"/>
    </row>
    <row r="94" spans="1:14" s="133" customFormat="1" ht="24.95" customHeight="1" x14ac:dyDescent="0.3">
      <c r="A94" s="213" t="str">
        <f>LEFT(B94,3)</f>
        <v>U17</v>
      </c>
      <c r="B94" s="198" t="s">
        <v>32</v>
      </c>
      <c r="C94" s="128" t="s">
        <v>6</v>
      </c>
      <c r="D94" s="129" t="s">
        <v>18</v>
      </c>
      <c r="E94" s="375">
        <f>IF('Lane Draws'!$AX$12-COUNTIF('Lane Draws'!$AX$2:$BC$9,"&gt;88")=0,0,CONCATENATE('Lane Draws'!$AX$12-COUNTIF('Lane Draws'!$AX$2:$BC$9,"&gt;88"), " Non Counters to put in lanes"))</f>
        <v>0</v>
      </c>
      <c r="F94" s="376"/>
      <c r="H94" s="213" t="str">
        <f>LEFT(I94,3)</f>
        <v>U17</v>
      </c>
      <c r="I94" s="198" t="str">
        <f>B94</f>
        <v>U17W</v>
      </c>
      <c r="J94" s="128" t="s">
        <v>6</v>
      </c>
      <c r="K94" s="129" t="s">
        <v>19</v>
      </c>
      <c r="L94" s="375">
        <f>IF('Lane Draws'!$AX$12-COUNTIF('Lane Draws'!$AX$2:$BC$9,"&gt;88")=0,0,CONCATENATE('Lane Draws'!$AX$12-COUNTIF('Lane Draws'!$AX$2:$BC$9,"&gt;88"), " Non Counters to put in lanes"))</f>
        <v>0</v>
      </c>
      <c r="M94" s="376"/>
      <c r="N94" s="132"/>
    </row>
    <row r="95" spans="1:14" ht="24.95" customHeight="1" x14ac:dyDescent="0.3">
      <c r="A95" s="134" t="s">
        <v>97</v>
      </c>
      <c r="B95" s="117" t="s">
        <v>23</v>
      </c>
      <c r="C95" s="124" t="s">
        <v>17</v>
      </c>
      <c r="D95" s="124" t="s">
        <v>20</v>
      </c>
      <c r="E95" s="124" t="s">
        <v>2</v>
      </c>
      <c r="F95" s="135" t="s">
        <v>152</v>
      </c>
      <c r="H95" s="134" t="s">
        <v>97</v>
      </c>
      <c r="I95" s="117" t="s">
        <v>23</v>
      </c>
      <c r="J95" s="124" t="s">
        <v>17</v>
      </c>
      <c r="K95" s="124" t="s">
        <v>20</v>
      </c>
      <c r="L95" s="124" t="s">
        <v>2</v>
      </c>
      <c r="M95" s="135" t="s">
        <v>152</v>
      </c>
      <c r="N95" s="123" t="s">
        <v>22</v>
      </c>
    </row>
    <row r="96" spans="1:14" s="133" customFormat="1" ht="24.95" customHeight="1" x14ac:dyDescent="0.3">
      <c r="A96" s="136">
        <v>1</v>
      </c>
      <c r="B96" s="136">
        <f>'Lane Draws'!AX2</f>
        <v>3</v>
      </c>
      <c r="C96" s="137" t="str">
        <f>IFERROR(IF(B96="","",VLOOKUP(B96,Teams!$A$12:$B$29,2,FALSE)),CONCATENATE("NC-",VLOOKUP(B96,'U17 Non Counters'!$G$3:$I$200,3,FALSE)))</f>
        <v>BSAC</v>
      </c>
      <c r="D96" s="138">
        <f ca="1">IFERROR(INDIRECT("'"&amp;C96&amp;"-"&amp;$A94&amp;"'!H"&amp;IF(RIGHT(B94,1)="W",MATCH('Start lists'!C94,'TN-U17'!F:F,0),MATCH('Start lists'!C94,'TN-U17'!B:B,0))+IF(LEFT(D94,1)="A",0,1)&amp;""),IF(RIGHT(A94,2)="17",IF(RIGHT(B94,1)="W",VLOOKUP(B96,'U17 Non Counters'!$G$3:$I$200,2,FALSE),VLOOKUP(B96,'U17 Non Counters'!$B$3:$D$200,2,FALSE)),IF(RIGHT(B94,1)="W",VLOOKUP(B96,'U20 Non Counters'!$G$3:$I$200,2,FALSE),VLOOKUP(B96,'U20 Non Counters'!$B$3:$D$200,2,FALSE))))</f>
        <v>0</v>
      </c>
      <c r="E96" s="138"/>
      <c r="F96" s="139"/>
      <c r="H96" s="136">
        <v>1</v>
      </c>
      <c r="I96" s="136">
        <f>'Lane Draws'!BA2</f>
        <v>33</v>
      </c>
      <c r="J96" s="137" t="str">
        <f>IFERROR(IF(I96="","",VLOOKUP(I96,Teams!$A$12:$B$29,2,FALSE)),CONCATENATE("NC-",VLOOKUP(I96,'U17 Non Counters'!$G$3:$I$200,3,FALSE)))</f>
        <v>BSAC</v>
      </c>
      <c r="K96" s="138">
        <f ca="1">IFERROR(INDIRECT("'"&amp;J96&amp;"-"&amp;H94&amp;"'!H"&amp;IF(RIGHT(I94,1)="W",MATCH('Start lists'!J94,'TN-U17'!F:F,0),MATCH('Start lists'!J94,'TN-U17'!J:J,0))+IF(LEFT(K94,1)="A",0,1)&amp;""),IF(RIGHT(H94,2)="17",IF(RIGHT(I94,1)="W",VLOOKUP(I96,'U17 Non Counters'!$G$3:$I$200,2,FALSE),VLOOKUP(I96,'U17 Non Counters'!$B$3:$D$200,2,FALSE)),IF(RIGHT(I94,1)="W",VLOOKUP(I96,'U20 Non Counters'!$G$3:$I$200,2,FALSE),VLOOKUP(I96,'U20 Non Counters'!$B$3:$D$200,2,FALSE))))</f>
        <v>0</v>
      </c>
      <c r="L96" s="138"/>
      <c r="M96" s="139"/>
      <c r="N96" s="140"/>
    </row>
    <row r="97" spans="1:14" s="133" customFormat="1" ht="24.95" customHeight="1" x14ac:dyDescent="0.3">
      <c r="A97" s="136">
        <v>2</v>
      </c>
      <c r="B97" s="136">
        <f>'Lane Draws'!AX3</f>
        <v>8</v>
      </c>
      <c r="C97" s="137" t="str">
        <f>IFERROR(IF(B97="","",VLOOKUP(B97,Teams!$A$12:$B$29,2,FALSE)),CONCATENATE("NC-",VLOOKUP(B97,'U17 Non Counters'!$G$3:$I$200,3,FALSE)))</f>
        <v>TN</v>
      </c>
      <c r="D97" s="138" t="str">
        <f ca="1">IFERROR(INDIRECT("'"&amp;C97&amp;"-"&amp;$A94&amp;"'!H"&amp;IF(RIGHT(B94,1)="W",MATCH('Start lists'!C94,'TN-U17'!F:F,0),MATCH('Start lists'!C94,'TN-U17'!B:B,0))+IF(LEFT(D94,1)="A",0,1)&amp;""),IF(RIGHT(A94,2)="17",IF(RIGHT(B94,1)="W",VLOOKUP(B97,'U17 Non Counters'!$G$3:$I$200,2,FALSE),VLOOKUP(B97,'U17 Non Counters'!$B$3:$D$200,2,FALSE)),IF(RIGHT(B94,1)="W",VLOOKUP(B97,'U20 Non Counters'!$G$3:$I$200,2,FALSE),VLOOKUP(B97,'U20 Non Counters'!$B$3:$D$200,2,FALSE))))</f>
        <v>SHAUNA PERRY</v>
      </c>
      <c r="E97" s="138"/>
      <c r="F97" s="139"/>
      <c r="H97" s="136">
        <v>2</v>
      </c>
      <c r="I97" s="136">
        <f>'Lane Draws'!BA3</f>
        <v>88</v>
      </c>
      <c r="J97" s="137" t="str">
        <f>IFERROR(IF(I97="","",VLOOKUP(I97,Teams!$A$12:$B$29,2,FALSE)),CONCATENATE("NC-",VLOOKUP(I97,'U17 Non Counters'!$G$3:$I$200,3,FALSE)))</f>
        <v>TN</v>
      </c>
      <c r="K97" s="138" t="str">
        <f ca="1">IFERROR(INDIRECT("'"&amp;J97&amp;"-"&amp;H94&amp;"'!H"&amp;IF(RIGHT(I94,1)="W",MATCH('Start lists'!J94,'TN-U17'!F:F,0),MATCH('Start lists'!J94,'TN-U17'!J:J,0))+IF(LEFT(K94,1)="A",0,1)&amp;""),IF(RIGHT(H94,2)="17",IF(RIGHT(I94,1)="W",VLOOKUP(I97,'U17 Non Counters'!$G$3:$I$200,2,FALSE),VLOOKUP(I97,'U17 Non Counters'!$B$3:$D$200,2,FALSE)),IF(RIGHT(I94,1)="W",VLOOKUP(I97,'U20 Non Counters'!$G$3:$I$200,2,FALSE),VLOOKUP(I97,'U20 Non Counters'!$B$3:$D$200,2,FALSE))))</f>
        <v>NIAMH WHELAN</v>
      </c>
      <c r="L97" s="138"/>
      <c r="M97" s="139"/>
      <c r="N97" s="140"/>
    </row>
    <row r="98" spans="1:14" s="133" customFormat="1" ht="24.95" customHeight="1" x14ac:dyDescent="0.3">
      <c r="A98" s="136">
        <v>3</v>
      </c>
      <c r="B98" s="136">
        <f>'Lane Draws'!AX4</f>
        <v>5</v>
      </c>
      <c r="C98" s="137" t="str">
        <f>IFERROR(IF(B98="","",VLOOKUP(B98,Teams!$A$12:$B$29,2,FALSE)),CONCATENATE("NC-",VLOOKUP(B98,'U17 Non Counters'!$G$3:$I$200,3,FALSE)))</f>
        <v>IH</v>
      </c>
      <c r="D98" s="138" t="str">
        <f ca="1">IFERROR(INDIRECT("'"&amp;C98&amp;"-"&amp;$A94&amp;"'!H"&amp;IF(RIGHT(B94,1)="W",MATCH('Start lists'!C94,'TN-U17'!F:F,0),MATCH('Start lists'!C94,'TN-U17'!B:B,0))+IF(LEFT(D94,1)="A",0,1)&amp;""),IF(RIGHT(A94,2)="17",IF(RIGHT(B94,1)="W",VLOOKUP(B98,'U17 Non Counters'!$G$3:$I$200,2,FALSE),VLOOKUP(B98,'U17 Non Counters'!$B$3:$D$200,2,FALSE)),IF(RIGHT(B94,1)="W",VLOOKUP(B98,'U20 Non Counters'!$G$3:$I$200,2,FALSE),VLOOKUP(B98,'U20 Non Counters'!$B$3:$D$200,2,FALSE))))</f>
        <v>Chloe Cheyne</v>
      </c>
      <c r="E98" s="138"/>
      <c r="F98" s="139"/>
      <c r="H98" s="136">
        <v>3</v>
      </c>
      <c r="I98" s="136">
        <f>'Lane Draws'!BA4</f>
        <v>55</v>
      </c>
      <c r="J98" s="137" t="str">
        <f>IFERROR(IF(I98="","",VLOOKUP(I98,Teams!$A$12:$B$29,2,FALSE)),CONCATENATE("NC-",VLOOKUP(I98,'U17 Non Counters'!$G$3:$I$200,3,FALSE)))</f>
        <v>IH</v>
      </c>
      <c r="K98" s="138" t="str">
        <f ca="1">IFERROR(INDIRECT("'"&amp;J98&amp;"-"&amp;H94&amp;"'!H"&amp;IF(RIGHT(I94,1)="W",MATCH('Start lists'!J94,'TN-U17'!F:F,0),MATCH('Start lists'!J94,'TN-U17'!J:J,0))+IF(LEFT(K94,1)="A",0,1)&amp;""),IF(RIGHT(H94,2)="17",IF(RIGHT(I94,1)="W",VLOOKUP(I98,'U17 Non Counters'!$G$3:$I$200,2,FALSE),VLOOKUP(I98,'U17 Non Counters'!$B$3:$D$200,2,FALSE)),IF(RIGHT(I94,1)="W",VLOOKUP(I98,'U20 Non Counters'!$G$3:$I$200,2,FALSE),VLOOKUP(I98,'U20 Non Counters'!$B$3:$D$200,2,FALSE))))</f>
        <v>Ruby Soldan</v>
      </c>
      <c r="L98" s="138"/>
      <c r="M98" s="139"/>
      <c r="N98" s="140"/>
    </row>
    <row r="99" spans="1:14" s="133" customFormat="1" ht="24.95" customHeight="1" x14ac:dyDescent="0.3">
      <c r="A99" s="136">
        <v>4</v>
      </c>
      <c r="B99" s="136">
        <f>'Lane Draws'!AX5</f>
        <v>2</v>
      </c>
      <c r="C99" s="137" t="str">
        <f>IFERROR(IF(B99="","",VLOOKUP(B99,Teams!$A$12:$B$29,2,FALSE)),CONCATENATE("NC-",VLOOKUP(B99,'U17 Non Counters'!$G$3:$I$200,3,FALSE)))</f>
        <v>ADAC</v>
      </c>
      <c r="D99" s="138">
        <f ca="1">IFERROR(INDIRECT("'"&amp;C99&amp;"-"&amp;$A94&amp;"'!H"&amp;IF(RIGHT(B94,1)="W",MATCH('Start lists'!C94,'TN-U17'!F:F,0),MATCH('Start lists'!C94,'TN-U17'!B:B,0))+IF(LEFT(D94,1)="A",0,1)&amp;""),IF(RIGHT(A94,2)="17",IF(RIGHT(B94,1)="W",VLOOKUP(B99,'U17 Non Counters'!$G$3:$I$200,2,FALSE),VLOOKUP(B99,'U17 Non Counters'!$B$3:$D$200,2,FALSE)),IF(RIGHT(B94,1)="W",VLOOKUP(B99,'U20 Non Counters'!$G$3:$I$200,2,FALSE),VLOOKUP(B99,'U20 Non Counters'!$B$3:$D$200,2,FALSE))))</f>
        <v>0</v>
      </c>
      <c r="E99" s="138"/>
      <c r="F99" s="139"/>
      <c r="H99" s="136">
        <v>4</v>
      </c>
      <c r="I99" s="136">
        <f>'Lane Draws'!BA5</f>
        <v>22</v>
      </c>
      <c r="J99" s="137" t="str">
        <f>IFERROR(IF(I99="","",VLOOKUP(I99,Teams!$A$12:$B$29,2,FALSE)),CONCATENATE("NC-",VLOOKUP(I99,'U17 Non Counters'!$G$3:$I$200,3,FALSE)))</f>
        <v>ADAC</v>
      </c>
      <c r="K99" s="138">
        <f ca="1">IFERROR(INDIRECT("'"&amp;J99&amp;"-"&amp;H94&amp;"'!H"&amp;IF(RIGHT(I94,1)="W",MATCH('Start lists'!J94,'TN-U17'!F:F,0),MATCH('Start lists'!J94,'TN-U17'!J:J,0))+IF(LEFT(K94,1)="A",0,1)&amp;""),IF(RIGHT(H94,2)="17",IF(RIGHT(I94,1)="W",VLOOKUP(I99,'U17 Non Counters'!$G$3:$I$200,2,FALSE),VLOOKUP(I99,'U17 Non Counters'!$B$3:$D$200,2,FALSE)),IF(RIGHT(I94,1)="W",VLOOKUP(I99,'U20 Non Counters'!$G$3:$I$200,2,FALSE),VLOOKUP(I99,'U20 Non Counters'!$B$3:$D$200,2,FALSE))))</f>
        <v>0</v>
      </c>
      <c r="L99" s="138"/>
      <c r="M99" s="139"/>
      <c r="N99" s="140"/>
    </row>
    <row r="100" spans="1:14" s="133" customFormat="1" ht="24.95" customHeight="1" x14ac:dyDescent="0.3">
      <c r="A100" s="136">
        <v>5</v>
      </c>
      <c r="B100" s="136">
        <f>'Lane Draws'!AX6</f>
        <v>6</v>
      </c>
      <c r="C100" s="137" t="str">
        <f>IFERROR(IF(B100="","",VLOOKUP(B100,Teams!$A$12:$B$29,2,FALSE)),CONCATENATE("NC-",VLOOKUP(B100,'U17 Non Counters'!$G$3:$I$200,3,FALSE)))</f>
        <v>ISA</v>
      </c>
      <c r="D100" s="138" t="str">
        <f ca="1">IFERROR(INDIRECT("'"&amp;C100&amp;"-"&amp;$A94&amp;"'!H"&amp;IF(RIGHT(B94,1)="W",MATCH('Start lists'!C94,'TN-U17'!F:F,0),MATCH('Start lists'!C94,'TN-U17'!B:B,0))+IF(LEFT(D94,1)="A",0,1)&amp;""),IF(RIGHT(A94,2)="17",IF(RIGHT(B94,1)="W",VLOOKUP(B100,'U17 Non Counters'!$G$3:$I$200,2,FALSE),VLOOKUP(B100,'U17 Non Counters'!$B$3:$D$200,2,FALSE)),IF(RIGHT(B94,1)="W",VLOOKUP(B100,'U20 Non Counters'!$G$3:$I$200,2,FALSE),VLOOKUP(B100,'U20 Non Counters'!$B$3:$D$200,2,FALSE))))</f>
        <v xml:space="preserve">Aimee Smith </v>
      </c>
      <c r="E100" s="138"/>
      <c r="F100" s="139"/>
      <c r="H100" s="136">
        <v>5</v>
      </c>
      <c r="I100" s="136">
        <f>'Lane Draws'!BA6</f>
        <v>66</v>
      </c>
      <c r="J100" s="137" t="str">
        <f>IFERROR(IF(I100="","",VLOOKUP(I100,Teams!$A$12:$B$29,2,FALSE)),CONCATENATE("NC-",VLOOKUP(I100,'U17 Non Counters'!$G$3:$I$200,3,FALSE)))</f>
        <v>ISA</v>
      </c>
      <c r="K100" s="138" t="str">
        <f ca="1">IFERROR(INDIRECT("'"&amp;J100&amp;"-"&amp;H94&amp;"'!H"&amp;IF(RIGHT(I94,1)="W",MATCH('Start lists'!J94,'TN-U17'!F:F,0),MATCH('Start lists'!J94,'TN-U17'!J:J,0))+IF(LEFT(K94,1)="A",0,1)&amp;""),IF(RIGHT(H94,2)="17",IF(RIGHT(I94,1)="W",VLOOKUP(I100,'U17 Non Counters'!$G$3:$I$200,2,FALSE),VLOOKUP(I100,'U17 Non Counters'!$B$3:$D$200,2,FALSE)),IF(RIGHT(I94,1)="W",VLOOKUP(I100,'U20 Non Counters'!$G$3:$I$200,2,FALSE),VLOOKUP(I100,'U20 Non Counters'!$B$3:$D$200,2,FALSE))))</f>
        <v>Amie Ringstead</v>
      </c>
      <c r="L100" s="138"/>
      <c r="M100" s="139"/>
      <c r="N100" s="140"/>
    </row>
    <row r="101" spans="1:14" s="133" customFormat="1" ht="24.95" customHeight="1" x14ac:dyDescent="0.3">
      <c r="A101" s="136">
        <v>6</v>
      </c>
      <c r="B101" s="136">
        <f>'Lane Draws'!AX7</f>
        <v>7</v>
      </c>
      <c r="C101" s="137" t="str">
        <f>IFERROR(IF(B101="","",VLOOKUP(B101,Teams!$A$12:$B$29,2,FALSE)),CONCATENATE("NC-",VLOOKUP(B101,'U17 Non Counters'!$G$3:$I$200,3,FALSE)))</f>
        <v>MAC_PSH</v>
      </c>
      <c r="D101" s="138">
        <f ca="1">IFERROR(INDIRECT("'"&amp;C101&amp;"-"&amp;$A94&amp;"'!H"&amp;IF(RIGHT(B94,1)="W",MATCH('Start lists'!C94,'TN-U17'!F:F,0),MATCH('Start lists'!C94,'TN-U17'!B:B,0))+IF(LEFT(D94,1)="A",0,1)&amp;""),IF(RIGHT(A94,2)="17",IF(RIGHT(B94,1)="W",VLOOKUP(B101,'U17 Non Counters'!$G$3:$I$200,2,FALSE),VLOOKUP(B101,'U17 Non Counters'!$B$3:$D$200,2,FALSE)),IF(RIGHT(B94,1)="W",VLOOKUP(B101,'U20 Non Counters'!$G$3:$I$200,2,FALSE),VLOOKUP(B101,'U20 Non Counters'!$B$3:$D$200,2,FALSE))))</f>
        <v>0</v>
      </c>
      <c r="E101" s="138"/>
      <c r="F101" s="139"/>
      <c r="H101" s="136">
        <v>6</v>
      </c>
      <c r="I101" s="136">
        <f>'Lane Draws'!BA7</f>
        <v>77</v>
      </c>
      <c r="J101" s="137" t="str">
        <f>IFERROR(IF(I101="","",VLOOKUP(I101,Teams!$A$12:$B$29,2,FALSE)),CONCATENATE("NC-",VLOOKUP(I101,'U17 Non Counters'!$G$3:$I$200,3,FALSE)))</f>
        <v>MAC_PSH</v>
      </c>
      <c r="K101" s="138">
        <f ca="1">IFERROR(INDIRECT("'"&amp;J101&amp;"-"&amp;H94&amp;"'!H"&amp;IF(RIGHT(I94,1)="W",MATCH('Start lists'!J94,'TN-U17'!F:F,0),MATCH('Start lists'!J94,'TN-U17'!J:J,0))+IF(LEFT(K94,1)="A",0,1)&amp;""),IF(RIGHT(H94,2)="17",IF(RIGHT(I94,1)="W",VLOOKUP(I101,'U17 Non Counters'!$G$3:$I$200,2,FALSE),VLOOKUP(I101,'U17 Non Counters'!$B$3:$D$200,2,FALSE)),IF(RIGHT(I94,1)="W",VLOOKUP(I101,'U20 Non Counters'!$G$3:$I$200,2,FALSE),VLOOKUP(I101,'U20 Non Counters'!$B$3:$D$200,2,FALSE))))</f>
        <v>0</v>
      </c>
      <c r="L101" s="138"/>
      <c r="M101" s="139"/>
      <c r="N101" s="140"/>
    </row>
    <row r="102" spans="1:14" s="133" customFormat="1" ht="24.95" customHeight="1" x14ac:dyDescent="0.3">
      <c r="A102" s="136">
        <v>7</v>
      </c>
      <c r="B102" s="136">
        <f>'Lane Draws'!AX8</f>
        <v>4</v>
      </c>
      <c r="C102" s="137" t="str">
        <f>IFERROR(IF(B102="","",VLOOKUP(B102,Teams!$A$12:$B$29,2,FALSE)),CONCATENATE("NC-",VLOOKUP(B102,'U17 Non Counters'!$G$3:$I$200,3,FALSE)))</f>
        <v>DHH</v>
      </c>
      <c r="D102" s="138" t="str">
        <f ca="1">IFERROR(INDIRECT("'"&amp;C102&amp;"-"&amp;$A94&amp;"'!H"&amp;IF(RIGHT(B94,1)="W",MATCH('Start lists'!C94,'TN-U17'!F:F,0),MATCH('Start lists'!C94,'TN-U17'!B:B,0))+IF(LEFT(D94,1)="A",0,1)&amp;""),IF(RIGHT(A94,2)="17",IF(RIGHT(B94,1)="W",VLOOKUP(B102,'U17 Non Counters'!$G$3:$I$200,2,FALSE),VLOOKUP(B102,'U17 Non Counters'!$B$3:$D$200,2,FALSE)),IF(RIGHT(B94,1)="W",VLOOKUP(B102,'U20 Non Counters'!$G$3:$I$200,2,FALSE),VLOOKUP(B102,'U20 Non Counters'!$B$3:$D$200,2,FALSE))))</f>
        <v>Iona Vannet</v>
      </c>
      <c r="E102" s="138"/>
      <c r="F102" s="139"/>
      <c r="H102" s="136">
        <v>7</v>
      </c>
      <c r="I102" s="136">
        <f>'Lane Draws'!BA8</f>
        <v>44</v>
      </c>
      <c r="J102" s="137" t="str">
        <f>IFERROR(IF(I102="","",VLOOKUP(I102,Teams!$A$12:$B$29,2,FALSE)),CONCATENATE("NC-",VLOOKUP(I102,'U17 Non Counters'!$G$3:$I$200,3,FALSE)))</f>
        <v>DHH</v>
      </c>
      <c r="K102" s="138" t="str">
        <f ca="1">IFERROR(INDIRECT("'"&amp;J102&amp;"-"&amp;H94&amp;"'!H"&amp;IF(RIGHT(I94,1)="W",MATCH('Start lists'!J94,'TN-U17'!F:F,0),MATCH('Start lists'!J94,'TN-U17'!J:J,0))+IF(LEFT(K94,1)="A",0,1)&amp;""),IF(RIGHT(H94,2)="17",IF(RIGHT(I94,1)="W",VLOOKUP(I102,'U17 Non Counters'!$G$3:$I$200,2,FALSE),VLOOKUP(I102,'U17 Non Counters'!$B$3:$D$200,2,FALSE)),IF(RIGHT(I94,1)="W",VLOOKUP(I102,'U20 Non Counters'!$G$3:$I$200,2,FALSE),VLOOKUP(I102,'U20 Non Counters'!$B$3:$D$200,2,FALSE))))</f>
        <v>Frankie Duncan-Morris</v>
      </c>
      <c r="L102" s="138"/>
      <c r="M102" s="139"/>
      <c r="N102" s="140"/>
    </row>
    <row r="103" spans="1:14" s="133" customFormat="1" ht="24.95" customHeight="1" x14ac:dyDescent="0.3">
      <c r="A103" s="136">
        <v>8</v>
      </c>
      <c r="B103" s="136">
        <f>'Lane Draws'!AX9</f>
        <v>1</v>
      </c>
      <c r="C103" s="137" t="str">
        <f>IFERROR(IF(B103="","",VLOOKUP(B103,Teams!$A$12:$B$29,2,FALSE)),CONCATENATE("NC-",VLOOKUP(B103,'U17 Non Counters'!$G$3:$I$200,3,FALSE)))</f>
        <v>AAAC</v>
      </c>
      <c r="D103" s="138" t="str">
        <f ca="1">IFERROR(INDIRECT("'"&amp;C103&amp;"-"&amp;$A94&amp;"'!H"&amp;IF(RIGHT(B94,1)="W",MATCH('Start lists'!C94,'TN-U17'!F:F,0),MATCH('Start lists'!C94,'TN-U17'!B:B,0))+IF(LEFT(D94,1)="A",0,1)&amp;""),IF(RIGHT(A94,2)="17",IF(RIGHT(B94,1)="W",VLOOKUP(B103,'U17 Non Counters'!$G$3:$I$200,2,FALSE),VLOOKUP(B103,'U17 Non Counters'!$B$3:$D$200,2,FALSE)),IF(RIGHT(B94,1)="W",VLOOKUP(B103,'U20 Non Counters'!$G$3:$I$200,2,FALSE),VLOOKUP(B103,'U20 Non Counters'!$B$3:$D$200,2,FALSE))))</f>
        <v>Georgia Morrison</v>
      </c>
      <c r="E103" s="138"/>
      <c r="F103" s="139"/>
      <c r="H103" s="136">
        <v>8</v>
      </c>
      <c r="I103" s="136">
        <f>'Lane Draws'!BA9</f>
        <v>11</v>
      </c>
      <c r="J103" s="137" t="str">
        <f>IFERROR(IF(I103="","",VLOOKUP(I103,Teams!$A$12:$B$29,2,FALSE)),CONCATENATE("NC-",VLOOKUP(I103,'U17 Non Counters'!$G$3:$I$200,3,FALSE)))</f>
        <v>AAAC</v>
      </c>
      <c r="K103" s="138" t="str">
        <f ca="1">IFERROR(INDIRECT("'"&amp;J103&amp;"-"&amp;H94&amp;"'!H"&amp;IF(RIGHT(I94,1)="W",MATCH('Start lists'!J94,'TN-U17'!F:F,0),MATCH('Start lists'!J94,'TN-U17'!J:J,0))+IF(LEFT(K94,1)="A",0,1)&amp;""),IF(RIGHT(H94,2)="17",IF(RIGHT(I94,1)="W",VLOOKUP(I103,'U17 Non Counters'!$G$3:$I$200,2,FALSE),VLOOKUP(I103,'U17 Non Counters'!$B$3:$D$200,2,FALSE)),IF(RIGHT(I94,1)="W",VLOOKUP(I103,'U20 Non Counters'!$G$3:$I$200,2,FALSE),VLOOKUP(I103,'U20 Non Counters'!$B$3:$D$200,2,FALSE))))</f>
        <v>Caitlin Purcell</v>
      </c>
      <c r="L103" s="138"/>
      <c r="M103" s="139"/>
      <c r="N103" s="140"/>
    </row>
    <row r="104" spans="1:14" s="133" customFormat="1" ht="9.75" customHeight="1" x14ac:dyDescent="0.3">
      <c r="A104" s="141"/>
      <c r="B104" s="141"/>
      <c r="C104" s="84"/>
      <c r="F104" s="142"/>
      <c r="H104" s="141"/>
      <c r="I104" s="141"/>
      <c r="M104" s="143"/>
    </row>
    <row r="105" spans="1:14" s="133" customFormat="1" ht="24.95" customHeight="1" x14ac:dyDescent="0.3">
      <c r="A105" s="213" t="str">
        <f>LEFT(B105,3)</f>
        <v>U20</v>
      </c>
      <c r="B105" s="198" t="s">
        <v>194</v>
      </c>
      <c r="C105" s="128" t="s">
        <v>6</v>
      </c>
      <c r="D105" s="129" t="s">
        <v>18</v>
      </c>
      <c r="E105" s="375">
        <f>IF('Lane Draws'!$BD$12-COUNTIF('Lane Draws'!$BD$2:$BI$9,"&gt;88")=0,0,CONCATENATE('Lane Draws'!$BD$12-COUNTIF('Lane Draws'!$BD$2:$BI$9,"&gt;88"), " Non Counters to put in lanes"))</f>
        <v>0</v>
      </c>
      <c r="F105" s="376"/>
      <c r="H105" s="213" t="str">
        <f>LEFT(I105,3)</f>
        <v>U20</v>
      </c>
      <c r="I105" s="198" t="str">
        <f>B105</f>
        <v>U20W</v>
      </c>
      <c r="J105" s="128" t="s">
        <v>6</v>
      </c>
      <c r="K105" s="129" t="s">
        <v>19</v>
      </c>
      <c r="L105" s="375">
        <f>IF('Lane Draws'!$BD$12-COUNTIF('Lane Draws'!$BD$2:$BI$9,"&gt;88")=0,0,CONCATENATE('Lane Draws'!$BD$12-COUNTIF('Lane Draws'!$BD$2:$BI$9,"&gt;88"), " Non Counters to put in lanes"))</f>
        <v>0</v>
      </c>
      <c r="M105" s="376"/>
      <c r="N105" s="132"/>
    </row>
    <row r="106" spans="1:14" ht="24.95" customHeight="1" x14ac:dyDescent="0.3">
      <c r="A106" s="134" t="s">
        <v>97</v>
      </c>
      <c r="B106" s="117" t="s">
        <v>23</v>
      </c>
      <c r="C106" s="124" t="s">
        <v>17</v>
      </c>
      <c r="D106" s="124" t="s">
        <v>20</v>
      </c>
      <c r="E106" s="124" t="s">
        <v>2</v>
      </c>
      <c r="F106" s="135" t="s">
        <v>152</v>
      </c>
      <c r="H106" s="134" t="s">
        <v>97</v>
      </c>
      <c r="I106" s="117" t="s">
        <v>23</v>
      </c>
      <c r="J106" s="124" t="s">
        <v>17</v>
      </c>
      <c r="K106" s="124" t="s">
        <v>20</v>
      </c>
      <c r="L106" s="124" t="s">
        <v>2</v>
      </c>
      <c r="M106" s="135" t="s">
        <v>152</v>
      </c>
      <c r="N106" s="123" t="s">
        <v>22</v>
      </c>
    </row>
    <row r="107" spans="1:14" s="133" customFormat="1" ht="24.95" customHeight="1" x14ac:dyDescent="0.3">
      <c r="A107" s="136">
        <v>1</v>
      </c>
      <c r="B107" s="136">
        <f>'Lane Draws'!BD2</f>
        <v>3</v>
      </c>
      <c r="C107" s="137" t="str">
        <f>IFERROR(IF(B107="","",VLOOKUP(B107,Teams!$A$12:$B$29,2,FALSE)),CONCATENATE("NC-",VLOOKUP(B107,'U20 Non Counters'!$G$3:$I$200,3,FALSE)))</f>
        <v>BSAC</v>
      </c>
      <c r="D107" s="138">
        <f ca="1">IFERROR(INDIRECT("'"&amp;C107&amp;"-"&amp;$A105&amp;"'!H"&amp;IF(RIGHT(B105,1)="W",MATCH('Start lists'!C105,'TN-U20'!F:F,0),MATCH('Start lists'!C105,'TN-U20'!B:B,0))+IF(LEFT(D105,1)="A",0,1)&amp;""),IF(RIGHT(A105,2)="17",IF(RIGHT(B105,1)="W",VLOOKUP(B107,'U17 Non Counters'!$G$3:$I$200,2,FALSE),VLOOKUP(B107,'U17 Non Counters'!$B$3:$D$200,2,FALSE)),IF(RIGHT(B105,1)="W",VLOOKUP(B107,'U20 Non Counters'!$G$3:$I$200,2,FALSE),VLOOKUP(B107,'U20 Non Counters'!$B$3:$D$200,2,FALSE))))</f>
        <v>0</v>
      </c>
      <c r="E107" s="138"/>
      <c r="F107" s="139"/>
      <c r="H107" s="136">
        <v>1</v>
      </c>
      <c r="I107" s="136">
        <f>'Lane Draws'!BG2</f>
        <v>33</v>
      </c>
      <c r="J107" s="137" t="str">
        <f>IFERROR(IF(I107="","",VLOOKUP(I107,Teams!$A$12:$B$29,2,FALSE)),CONCATENATE("NC-",VLOOKUP(I107,'U20 Non Counters'!$G$3:$I$200,3,FALSE)))</f>
        <v>BSAC</v>
      </c>
      <c r="K107" s="138">
        <f ca="1">IFERROR(INDIRECT("'"&amp;J107&amp;"-"&amp;H105&amp;"'!H"&amp;IF(RIGHT(I105,1)="W",MATCH('Start lists'!J105,'TN-U20'!F:F,0),MATCH('Start lists'!J105,'TN-U20'!J:J,0))+IF(LEFT(K105,1)="A",0,1)&amp;""),IF(RIGHT(H105,2)="17",IF(RIGHT(I105,1)="W",VLOOKUP(I107,'U17 Non Counters'!$G$3:$I$200,2,FALSE),VLOOKUP(I107,'U17 Non Counters'!$B$3:$D$200,2,FALSE)),IF(RIGHT(I105,1)="W",VLOOKUP(I107,'U20 Non Counters'!$G$3:$I$200,2,FALSE),VLOOKUP(I107,'U20 Non Counters'!$B$3:$D$200,2,FALSE))))</f>
        <v>0</v>
      </c>
      <c r="L107" s="138"/>
      <c r="M107" s="139"/>
      <c r="N107" s="136"/>
    </row>
    <row r="108" spans="1:14" s="133" customFormat="1" ht="24.95" customHeight="1" x14ac:dyDescent="0.3">
      <c r="A108" s="136">
        <v>2</v>
      </c>
      <c r="B108" s="136">
        <f>'Lane Draws'!BD3</f>
        <v>8</v>
      </c>
      <c r="C108" s="137" t="str">
        <f>IFERROR(IF(B108="","",VLOOKUP(B108,Teams!$A$12:$B$29,2,FALSE)),CONCATENATE("NC-",VLOOKUP(B108,'U20 Non Counters'!$G$3:$I$200,3,FALSE)))</f>
        <v>TN</v>
      </c>
      <c r="D108" s="138" t="str">
        <f ca="1">IFERROR(INDIRECT("'"&amp;C108&amp;"-"&amp;$A105&amp;"'!H"&amp;IF(RIGHT(B105,1)="W",MATCH('Start lists'!C105,'TN-U20'!F:F,0),MATCH('Start lists'!C105,'TN-U20'!B:B,0))+IF(LEFT(D105,1)="A",0,1)&amp;""),IF(RIGHT(A105,2)="17",IF(RIGHT(B105,1)="W",VLOOKUP(B108,'U17 Non Counters'!$G$3:$I$200,2,FALSE),VLOOKUP(B108,'U17 Non Counters'!$B$3:$D$200,2,FALSE)),IF(RIGHT(B105,1)="W",VLOOKUP(B108,'U20 Non Counters'!$G$3:$I$200,2,FALSE),VLOOKUP(B108,'U20 Non Counters'!$B$3:$D$200,2,FALSE))))</f>
        <v>GRACE WHELAN</v>
      </c>
      <c r="E108" s="138"/>
      <c r="F108" s="139"/>
      <c r="H108" s="136">
        <v>2</v>
      </c>
      <c r="I108" s="136">
        <f>'Lane Draws'!BG3</f>
        <v>88</v>
      </c>
      <c r="J108" s="137" t="str">
        <f>IFERROR(IF(I108="","",VLOOKUP(I108,Teams!$A$12:$B$29,2,FALSE)),CONCATENATE("NC-",VLOOKUP(I108,'U20 Non Counters'!$G$3:$I$200,3,FALSE)))</f>
        <v>TN</v>
      </c>
      <c r="K108" s="138">
        <f ca="1">IFERROR(INDIRECT("'"&amp;J108&amp;"-"&amp;H105&amp;"'!H"&amp;IF(RIGHT(I105,1)="W",MATCH('Start lists'!J105,'TN-U20'!F:F,0),MATCH('Start lists'!J105,'TN-U20'!J:J,0))+IF(LEFT(K105,1)="A",0,1)&amp;""),IF(RIGHT(H105,2)="17",IF(RIGHT(I105,1)="W",VLOOKUP(I108,'U17 Non Counters'!$G$3:$I$200,2,FALSE),VLOOKUP(I108,'U17 Non Counters'!$B$3:$D$200,2,FALSE)),IF(RIGHT(I105,1)="W",VLOOKUP(I108,'U20 Non Counters'!$G$3:$I$200,2,FALSE),VLOOKUP(I108,'U20 Non Counters'!$B$3:$D$200,2,FALSE))))</f>
        <v>0</v>
      </c>
      <c r="L108" s="138"/>
      <c r="M108" s="139"/>
      <c r="N108" s="136"/>
    </row>
    <row r="109" spans="1:14" s="133" customFormat="1" ht="24.95" customHeight="1" x14ac:dyDescent="0.3">
      <c r="A109" s="136">
        <v>3</v>
      </c>
      <c r="B109" s="136">
        <f>'Lane Draws'!BD4</f>
        <v>5</v>
      </c>
      <c r="C109" s="137" t="str">
        <f>IFERROR(IF(B109="","",VLOOKUP(B109,Teams!$A$12:$B$29,2,FALSE)),CONCATENATE("NC-",VLOOKUP(B109,'U20 Non Counters'!$G$3:$I$200,3,FALSE)))</f>
        <v>IH</v>
      </c>
      <c r="D109" s="138">
        <f ca="1">IFERROR(INDIRECT("'"&amp;C109&amp;"-"&amp;$A105&amp;"'!H"&amp;IF(RIGHT(B105,1)="W",MATCH('Start lists'!C105,'TN-U20'!F:F,0),MATCH('Start lists'!C105,'TN-U20'!B:B,0))+IF(LEFT(D105,1)="A",0,1)&amp;""),IF(RIGHT(A105,2)="17",IF(RIGHT(B105,1)="W",VLOOKUP(B109,'U17 Non Counters'!$G$3:$I$200,2,FALSE),VLOOKUP(B109,'U17 Non Counters'!$B$3:$D$200,2,FALSE)),IF(RIGHT(B105,1)="W",VLOOKUP(B109,'U20 Non Counters'!$G$3:$I$200,2,FALSE),VLOOKUP(B109,'U20 Non Counters'!$B$3:$D$200,2,FALSE))))</f>
        <v>0</v>
      </c>
      <c r="E109" s="138"/>
      <c r="F109" s="139"/>
      <c r="H109" s="136">
        <v>3</v>
      </c>
      <c r="I109" s="136">
        <f>'Lane Draws'!BG4</f>
        <v>55</v>
      </c>
      <c r="J109" s="137" t="str">
        <f>IFERROR(IF(I109="","",VLOOKUP(I109,Teams!$A$12:$B$29,2,FALSE)),CONCATENATE("NC-",VLOOKUP(I109,'U20 Non Counters'!$G$3:$I$200,3,FALSE)))</f>
        <v>IH</v>
      </c>
      <c r="K109" s="138">
        <f ca="1">IFERROR(INDIRECT("'"&amp;J109&amp;"-"&amp;H105&amp;"'!H"&amp;IF(RIGHT(I105,1)="W",MATCH('Start lists'!J105,'TN-U20'!F:F,0),MATCH('Start lists'!J105,'TN-U20'!J:J,0))+IF(LEFT(K105,1)="A",0,1)&amp;""),IF(RIGHT(H105,2)="17",IF(RIGHT(I105,1)="W",VLOOKUP(I109,'U17 Non Counters'!$G$3:$I$200,2,FALSE),VLOOKUP(I109,'U17 Non Counters'!$B$3:$D$200,2,FALSE)),IF(RIGHT(I105,1)="W",VLOOKUP(I109,'U20 Non Counters'!$G$3:$I$200,2,FALSE),VLOOKUP(I109,'U20 Non Counters'!$B$3:$D$200,2,FALSE))))</f>
        <v>0</v>
      </c>
      <c r="L109" s="138"/>
      <c r="M109" s="139"/>
      <c r="N109" s="136"/>
    </row>
    <row r="110" spans="1:14" s="133" customFormat="1" ht="24.95" customHeight="1" x14ac:dyDescent="0.3">
      <c r="A110" s="136">
        <v>4</v>
      </c>
      <c r="B110" s="136">
        <f>'Lane Draws'!BD5</f>
        <v>2</v>
      </c>
      <c r="C110" s="137" t="str">
        <f>IFERROR(IF(B110="","",VLOOKUP(B110,Teams!$A$12:$B$29,2,FALSE)),CONCATENATE("NC-",VLOOKUP(B110,'U20 Non Counters'!$G$3:$I$200,3,FALSE)))</f>
        <v>ADAC</v>
      </c>
      <c r="D110" s="138">
        <f ca="1">IFERROR(INDIRECT("'"&amp;C110&amp;"-"&amp;$A105&amp;"'!H"&amp;IF(RIGHT(B105,1)="W",MATCH('Start lists'!C105,'TN-U20'!F:F,0),MATCH('Start lists'!C105,'TN-U20'!B:B,0))+IF(LEFT(D105,1)="A",0,1)&amp;""),IF(RIGHT(A105,2)="17",IF(RIGHT(B105,1)="W",VLOOKUP(B110,'U17 Non Counters'!$G$3:$I$200,2,FALSE),VLOOKUP(B110,'U17 Non Counters'!$B$3:$D$200,2,FALSE)),IF(RIGHT(B105,1)="W",VLOOKUP(B110,'U20 Non Counters'!$G$3:$I$200,2,FALSE),VLOOKUP(B110,'U20 Non Counters'!$B$3:$D$200,2,FALSE))))</f>
        <v>0</v>
      </c>
      <c r="E110" s="138"/>
      <c r="F110" s="139"/>
      <c r="H110" s="136">
        <v>4</v>
      </c>
      <c r="I110" s="136">
        <f>'Lane Draws'!BG5</f>
        <v>22</v>
      </c>
      <c r="J110" s="137" t="str">
        <f>IFERROR(IF(I110="","",VLOOKUP(I110,Teams!$A$12:$B$29,2,FALSE)),CONCATENATE("NC-",VLOOKUP(I110,'U20 Non Counters'!$G$3:$I$200,3,FALSE)))</f>
        <v>ADAC</v>
      </c>
      <c r="K110" s="138">
        <f ca="1">IFERROR(INDIRECT("'"&amp;J110&amp;"-"&amp;H105&amp;"'!H"&amp;IF(RIGHT(I105,1)="W",MATCH('Start lists'!J105,'TN-U20'!F:F,0),MATCH('Start lists'!J105,'TN-U20'!J:J,0))+IF(LEFT(K105,1)="A",0,1)&amp;""),IF(RIGHT(H105,2)="17",IF(RIGHT(I105,1)="W",VLOOKUP(I110,'U17 Non Counters'!$G$3:$I$200,2,FALSE),VLOOKUP(I110,'U17 Non Counters'!$B$3:$D$200,2,FALSE)),IF(RIGHT(I105,1)="W",VLOOKUP(I110,'U20 Non Counters'!$G$3:$I$200,2,FALSE),VLOOKUP(I110,'U20 Non Counters'!$B$3:$D$200,2,FALSE))))</f>
        <v>0</v>
      </c>
      <c r="L110" s="138"/>
      <c r="M110" s="139"/>
      <c r="N110" s="136"/>
    </row>
    <row r="111" spans="1:14" s="133" customFormat="1" ht="24.95" customHeight="1" x14ac:dyDescent="0.3">
      <c r="A111" s="136">
        <v>5</v>
      </c>
      <c r="B111" s="136">
        <f>'Lane Draws'!BD6</f>
        <v>6</v>
      </c>
      <c r="C111" s="137" t="str">
        <f>IFERROR(IF(B111="","",VLOOKUP(B111,Teams!$A$12:$B$29,2,FALSE)),CONCATENATE("NC-",VLOOKUP(B111,'U20 Non Counters'!$G$3:$I$200,3,FALSE)))</f>
        <v>ISA</v>
      </c>
      <c r="D111" s="138">
        <f ca="1">IFERROR(INDIRECT("'"&amp;C111&amp;"-"&amp;$A105&amp;"'!H"&amp;IF(RIGHT(B105,1)="W",MATCH('Start lists'!C105,'TN-U20'!F:F,0),MATCH('Start lists'!C105,'TN-U20'!B:B,0))+IF(LEFT(D105,1)="A",0,1)&amp;""),IF(RIGHT(A105,2)="17",IF(RIGHT(B105,1)="W",VLOOKUP(B111,'U17 Non Counters'!$G$3:$I$200,2,FALSE),VLOOKUP(B111,'U17 Non Counters'!$B$3:$D$200,2,FALSE)),IF(RIGHT(B105,1)="W",VLOOKUP(B111,'U20 Non Counters'!$G$3:$I$200,2,FALSE),VLOOKUP(B111,'U20 Non Counters'!$B$3:$D$200,2,FALSE))))</f>
        <v>0</v>
      </c>
      <c r="E111" s="138"/>
      <c r="F111" s="139"/>
      <c r="H111" s="136">
        <v>5</v>
      </c>
      <c r="I111" s="136">
        <f>'Lane Draws'!BG6</f>
        <v>66</v>
      </c>
      <c r="J111" s="137" t="str">
        <f>IFERROR(IF(I111="","",VLOOKUP(I111,Teams!$A$12:$B$29,2,FALSE)),CONCATENATE("NC-",VLOOKUP(I111,'U20 Non Counters'!$G$3:$I$200,3,FALSE)))</f>
        <v>ISA</v>
      </c>
      <c r="K111" s="138">
        <f ca="1">IFERROR(INDIRECT("'"&amp;J111&amp;"-"&amp;H105&amp;"'!H"&amp;IF(RIGHT(I105,1)="W",MATCH('Start lists'!J105,'TN-U20'!F:F,0),MATCH('Start lists'!J105,'TN-U20'!J:J,0))+IF(LEFT(K105,1)="A",0,1)&amp;""),IF(RIGHT(H105,2)="17",IF(RIGHT(I105,1)="W",VLOOKUP(I111,'U17 Non Counters'!$G$3:$I$200,2,FALSE),VLOOKUP(I111,'U17 Non Counters'!$B$3:$D$200,2,FALSE)),IF(RIGHT(I105,1)="W",VLOOKUP(I111,'U20 Non Counters'!$G$3:$I$200,2,FALSE),VLOOKUP(I111,'U20 Non Counters'!$B$3:$D$200,2,FALSE))))</f>
        <v>0</v>
      </c>
      <c r="L111" s="138"/>
      <c r="M111" s="139"/>
      <c r="N111" s="136"/>
    </row>
    <row r="112" spans="1:14" s="133" customFormat="1" ht="24.95" customHeight="1" x14ac:dyDescent="0.3">
      <c r="A112" s="136">
        <v>6</v>
      </c>
      <c r="B112" s="136">
        <f>'Lane Draws'!BD7</f>
        <v>7</v>
      </c>
      <c r="C112" s="137" t="str">
        <f>IFERROR(IF(B112="","",VLOOKUP(B112,Teams!$A$12:$B$29,2,FALSE)),CONCATENATE("NC-",VLOOKUP(B112,'U20 Non Counters'!$G$3:$I$200,3,FALSE)))</f>
        <v>MAC_PSH</v>
      </c>
      <c r="D112" s="138">
        <f ca="1">IFERROR(INDIRECT("'"&amp;C112&amp;"-"&amp;$A105&amp;"'!H"&amp;IF(RIGHT(B105,1)="W",MATCH('Start lists'!C105,'TN-U20'!F:F,0),MATCH('Start lists'!C105,'TN-U20'!B:B,0))+IF(LEFT(D105,1)="A",0,1)&amp;""),IF(RIGHT(A105,2)="17",IF(RIGHT(B105,1)="W",VLOOKUP(B112,'U17 Non Counters'!$G$3:$I$200,2,FALSE),VLOOKUP(B112,'U17 Non Counters'!$B$3:$D$200,2,FALSE)),IF(RIGHT(B105,1)="W",VLOOKUP(B112,'U20 Non Counters'!$G$3:$I$200,2,FALSE),VLOOKUP(B112,'U20 Non Counters'!$B$3:$D$200,2,FALSE))))</f>
        <v>0</v>
      </c>
      <c r="E112" s="138"/>
      <c r="F112" s="139"/>
      <c r="H112" s="136">
        <v>6</v>
      </c>
      <c r="I112" s="136">
        <f>'Lane Draws'!BG7</f>
        <v>77</v>
      </c>
      <c r="J112" s="137" t="str">
        <f>IFERROR(IF(I112="","",VLOOKUP(I112,Teams!$A$12:$B$29,2,FALSE)),CONCATENATE("NC-",VLOOKUP(I112,'U20 Non Counters'!$G$3:$I$200,3,FALSE)))</f>
        <v>MAC_PSH</v>
      </c>
      <c r="K112" s="138">
        <f ca="1">IFERROR(INDIRECT("'"&amp;J112&amp;"-"&amp;H105&amp;"'!H"&amp;IF(RIGHT(I105,1)="W",MATCH('Start lists'!J105,'TN-U20'!F:F,0),MATCH('Start lists'!J105,'TN-U20'!J:J,0))+IF(LEFT(K105,1)="A",0,1)&amp;""),IF(RIGHT(H105,2)="17",IF(RIGHT(I105,1)="W",VLOOKUP(I112,'U17 Non Counters'!$G$3:$I$200,2,FALSE),VLOOKUP(I112,'U17 Non Counters'!$B$3:$D$200,2,FALSE)),IF(RIGHT(I105,1)="W",VLOOKUP(I112,'U20 Non Counters'!$G$3:$I$200,2,FALSE),VLOOKUP(I112,'U20 Non Counters'!$B$3:$D$200,2,FALSE))))</f>
        <v>0</v>
      </c>
      <c r="L112" s="138"/>
      <c r="M112" s="139"/>
      <c r="N112" s="136"/>
    </row>
    <row r="113" spans="1:14" s="133" customFormat="1" ht="24.95" customHeight="1" x14ac:dyDescent="0.3">
      <c r="A113" s="136">
        <v>7</v>
      </c>
      <c r="B113" s="136">
        <f>'Lane Draws'!BD8</f>
        <v>4</v>
      </c>
      <c r="C113" s="137" t="str">
        <f>IFERROR(IF(B113="","",VLOOKUP(B113,Teams!$A$12:$B$29,2,FALSE)),CONCATENATE("NC-",VLOOKUP(B113,'U20 Non Counters'!$G$3:$I$200,3,FALSE)))</f>
        <v>DHH</v>
      </c>
      <c r="D113" s="138" t="str">
        <f ca="1">IFERROR(INDIRECT("'"&amp;C113&amp;"-"&amp;$A105&amp;"'!H"&amp;IF(RIGHT(B105,1)="W",MATCH('Start lists'!C105,'TN-U20'!F:F,0),MATCH('Start lists'!C105,'TN-U20'!B:B,0))+IF(LEFT(D105,1)="A",0,1)&amp;""),IF(RIGHT(A105,2)="17",IF(RIGHT(B105,1)="W",VLOOKUP(B113,'U17 Non Counters'!$G$3:$I$200,2,FALSE),VLOOKUP(B113,'U17 Non Counters'!$B$3:$D$200,2,FALSE)),IF(RIGHT(B105,1)="W",VLOOKUP(B113,'U20 Non Counters'!$G$3:$I$200,2,FALSE),VLOOKUP(B113,'U20 Non Counters'!$B$3:$D$200,2,FALSE))))</f>
        <v>Sophie Kidd</v>
      </c>
      <c r="E113" s="138"/>
      <c r="F113" s="139"/>
      <c r="H113" s="136">
        <v>7</v>
      </c>
      <c r="I113" s="136">
        <f>'Lane Draws'!BG8</f>
        <v>44</v>
      </c>
      <c r="J113" s="137" t="str">
        <f>IFERROR(IF(I113="","",VLOOKUP(I113,Teams!$A$12:$B$29,2,FALSE)),CONCATENATE("NC-",VLOOKUP(I113,'U20 Non Counters'!$G$3:$I$200,3,FALSE)))</f>
        <v>DHH</v>
      </c>
      <c r="K113" s="138" t="str">
        <f ca="1">IFERROR(INDIRECT("'"&amp;J113&amp;"-"&amp;H105&amp;"'!H"&amp;IF(RIGHT(I105,1)="W",MATCH('Start lists'!J105,'TN-U20'!F:F,0),MATCH('Start lists'!J105,'TN-U20'!J:J,0))+IF(LEFT(K105,1)="A",0,1)&amp;""),IF(RIGHT(H105,2)="17",IF(RIGHT(I105,1)="W",VLOOKUP(I113,'U17 Non Counters'!$G$3:$I$200,2,FALSE),VLOOKUP(I113,'U17 Non Counters'!$B$3:$D$200,2,FALSE)),IF(RIGHT(I105,1)="W",VLOOKUP(I113,'U20 Non Counters'!$G$3:$I$200,2,FALSE),VLOOKUP(I113,'U20 Non Counters'!$B$3:$D$200,2,FALSE))))</f>
        <v>Amy Mollison</v>
      </c>
      <c r="L113" s="138"/>
      <c r="M113" s="139"/>
      <c r="N113" s="136"/>
    </row>
    <row r="114" spans="1:14" s="133" customFormat="1" ht="24.95" customHeight="1" x14ac:dyDescent="0.3">
      <c r="A114" s="136">
        <v>8</v>
      </c>
      <c r="B114" s="136">
        <f>'Lane Draws'!BD9</f>
        <v>1</v>
      </c>
      <c r="C114" s="137" t="str">
        <f>IFERROR(IF(B114="","",VLOOKUP(B114,Teams!$A$12:$B$29,2,FALSE)),CONCATENATE("NC-",VLOOKUP(B114,'U20 Non Counters'!$G$3:$I$200,3,FALSE)))</f>
        <v>AAAC</v>
      </c>
      <c r="D114" s="138" t="str">
        <f ca="1">IFERROR(INDIRECT("'"&amp;C114&amp;"-"&amp;$A105&amp;"'!H"&amp;IF(RIGHT(B105,1)="W",MATCH('Start lists'!C105,'TN-U20'!F:F,0),MATCH('Start lists'!C105,'TN-U20'!B:B,0))+IF(LEFT(D105,1)="A",0,1)&amp;""),IF(RIGHT(A105,2)="17",IF(RIGHT(B105,1)="W",VLOOKUP(B114,'U17 Non Counters'!$G$3:$I$200,2,FALSE),VLOOKUP(B114,'U17 Non Counters'!$B$3:$D$200,2,FALSE)),IF(RIGHT(B105,1)="W",VLOOKUP(B114,'U20 Non Counters'!$G$3:$I$200,2,FALSE),VLOOKUP(B114,'U20 Non Counters'!$B$3:$D$200,2,FALSE))))</f>
        <v>Kirsty Purcell</v>
      </c>
      <c r="E114" s="138"/>
      <c r="F114" s="139"/>
      <c r="H114" s="136">
        <v>8</v>
      </c>
      <c r="I114" s="136">
        <f>'Lane Draws'!BG9</f>
        <v>11</v>
      </c>
      <c r="J114" s="137" t="str">
        <f>IFERROR(IF(I114="","",VLOOKUP(I114,Teams!$A$12:$B$29,2,FALSE)),CONCATENATE("NC-",VLOOKUP(I114,'U20 Non Counters'!$G$3:$I$200,3,FALSE)))</f>
        <v>AAAC</v>
      </c>
      <c r="K114" s="138">
        <f ca="1">IFERROR(INDIRECT("'"&amp;J114&amp;"-"&amp;H105&amp;"'!H"&amp;IF(RIGHT(I105,1)="W",MATCH('Start lists'!J105,'TN-U20'!F:F,0),MATCH('Start lists'!J105,'TN-U20'!J:J,0))+IF(LEFT(K105,1)="A",0,1)&amp;""),IF(RIGHT(H105,2)="17",IF(RIGHT(I105,1)="W",VLOOKUP(I114,'U17 Non Counters'!$G$3:$I$200,2,FALSE),VLOOKUP(I114,'U17 Non Counters'!$B$3:$D$200,2,FALSE)),IF(RIGHT(I105,1)="W",VLOOKUP(I114,'U20 Non Counters'!$G$3:$I$200,2,FALSE),VLOOKUP(I114,'U20 Non Counters'!$B$3:$D$200,2,FALSE))))</f>
        <v>0</v>
      </c>
      <c r="L114" s="138"/>
      <c r="M114" s="139"/>
      <c r="N114" s="136"/>
    </row>
    <row r="115" spans="1:14" x14ac:dyDescent="0.3">
      <c r="A115" s="98"/>
      <c r="B115" s="98"/>
      <c r="H115" s="98"/>
      <c r="I115" s="98"/>
    </row>
    <row r="116" spans="1:14" s="133" customFormat="1" ht="24.95" customHeight="1" x14ac:dyDescent="0.3">
      <c r="A116" s="213" t="str">
        <f>LEFT(B116,3)</f>
        <v>U17</v>
      </c>
      <c r="B116" s="198" t="s">
        <v>31</v>
      </c>
      <c r="C116" s="128" t="s">
        <v>6</v>
      </c>
      <c r="D116" s="129" t="s">
        <v>18</v>
      </c>
      <c r="E116" s="375">
        <f>IF('Lane Draws'!$BJ$12-COUNTIF('Lane Draws'!$BJ$2:$BO$9,"&gt;88")=0,0,CONCATENATE('Lane Draws'!$BJ$12-COUNTIF('Lane Draws'!$BJ$2:$BO$9,"&gt;88"), " Non Counters to put in lanes"))</f>
        <v>0</v>
      </c>
      <c r="F116" s="376"/>
      <c r="H116" s="213" t="str">
        <f>LEFT(I116,3)</f>
        <v>U17</v>
      </c>
      <c r="I116" s="198" t="str">
        <f>B116</f>
        <v>U17M</v>
      </c>
      <c r="J116" s="128" t="s">
        <v>6</v>
      </c>
      <c r="K116" s="129" t="s">
        <v>19</v>
      </c>
      <c r="L116" s="375">
        <f>IF('Lane Draws'!$BJ$12-COUNTIF('Lane Draws'!$BJ$2:$BO$9,"&gt;88")=0,0,CONCATENATE('Lane Draws'!$BJ$12-COUNTIF('Lane Draws'!$BJ$2:$BO$9,"&gt;88"), " Non Counters to put in lanes"))</f>
        <v>0</v>
      </c>
      <c r="M116" s="376"/>
      <c r="N116" s="132"/>
    </row>
    <row r="117" spans="1:14" ht="24.95" customHeight="1" x14ac:dyDescent="0.3">
      <c r="A117" s="134" t="s">
        <v>97</v>
      </c>
      <c r="B117" s="117" t="s">
        <v>23</v>
      </c>
      <c r="C117" s="124" t="s">
        <v>17</v>
      </c>
      <c r="D117" s="124" t="s">
        <v>20</v>
      </c>
      <c r="E117" s="124" t="s">
        <v>2</v>
      </c>
      <c r="F117" s="135" t="s">
        <v>152</v>
      </c>
      <c r="H117" s="134" t="s">
        <v>97</v>
      </c>
      <c r="I117" s="117" t="s">
        <v>23</v>
      </c>
      <c r="J117" s="124" t="s">
        <v>17</v>
      </c>
      <c r="K117" s="124" t="s">
        <v>20</v>
      </c>
      <c r="L117" s="124" t="s">
        <v>2</v>
      </c>
      <c r="M117" s="135" t="s">
        <v>152</v>
      </c>
      <c r="N117" s="123" t="s">
        <v>22</v>
      </c>
    </row>
    <row r="118" spans="1:14" s="133" customFormat="1" ht="24.95" customHeight="1" x14ac:dyDescent="0.3">
      <c r="A118" s="136">
        <v>1</v>
      </c>
      <c r="B118" s="136">
        <f>'Lane Draws'!BJ2</f>
        <v>3</v>
      </c>
      <c r="C118" s="137" t="str">
        <f>IFERROR(IF(B118="","",VLOOKUP(B118,Teams!$A$12:$B$29,2,FALSE)),CONCATENATE("NC-",VLOOKUP(B118,'U17 Non Counters'!$B$3:$D$200,3,FALSE)))</f>
        <v>BSAC</v>
      </c>
      <c r="D118" s="138">
        <f ca="1">IFERROR(INDIRECT("'"&amp;C118&amp;"-"&amp;$A116&amp;"'!D"&amp;IF(RIGHT(B116,1)="W",MATCH('Start lists'!C116,'TN-U17'!F:F,0),MATCH('Start lists'!C116,'TN-U17'!B:B,0))+IF(LEFT(D116,1)="A",0,1)&amp;""),IF(RIGHT(A116,2)="17",IF(RIGHT(B116,1)="W",VLOOKUP(B118,'U17 Non Counters'!$G$3:$I$200,2,FALSE),VLOOKUP(B118,'U17 Non Counters'!$B$3:$D$200,2,FALSE)),IF(RIGHT(B116,1)="W",VLOOKUP(B118,'U20 Non Counters'!$G$3:$I$200,2,FALSE),VLOOKUP(B118,'U20 Non Counters'!$B$3:$D$200,2,FALSE))))</f>
        <v>0</v>
      </c>
      <c r="E118" s="138"/>
      <c r="F118" s="139"/>
      <c r="H118" s="136">
        <v>1</v>
      </c>
      <c r="I118" s="136">
        <f>'Lane Draws'!BM2</f>
        <v>33</v>
      </c>
      <c r="J118" s="137" t="str">
        <f>IFERROR(IF(I118="","",VLOOKUP(I118,Teams!$A$12:$B$29,2,FALSE)),CONCATENATE("NC-",VLOOKUP(I118,'U17 Non Counters'!$B$3:$D$200,3,FALSE)))</f>
        <v>BSAC</v>
      </c>
      <c r="K118" s="138">
        <f ca="1">IFERROR(INDIRECT("'"&amp;J118&amp;"-"&amp;H116&amp;"'!D"&amp;IF(RIGHT(I116,1)="W",MATCH('Start lists'!J116,'TN-U17'!F:F,0),MATCH('Start lists'!J116,'TN-U17'!B:B,0))+IF(LEFT(K116,1)="A",0,1)&amp;""),IF(RIGHT(H116,2)="17",IF(RIGHT(I116,1)="W",VLOOKUP(I118,'U17 Non Counters'!$G$3:$I$200,2,FALSE),VLOOKUP(I118,'U17 Non Counters'!$B$3:$D$200,2,FALSE)),IF(RIGHT(I116,1)="W",VLOOKUP(I118,'U20 Non Counters'!$G$3:$I$200,2,FALSE),VLOOKUP(I118,'U20 Non Counters'!$B$3:$D$200,2,FALSE))))</f>
        <v>0</v>
      </c>
      <c r="L118" s="138"/>
      <c r="M118" s="139"/>
      <c r="N118" s="140"/>
    </row>
    <row r="119" spans="1:14" s="133" customFormat="1" ht="24.95" customHeight="1" x14ac:dyDescent="0.3">
      <c r="A119" s="136">
        <v>2</v>
      </c>
      <c r="B119" s="136">
        <f>'Lane Draws'!BJ3</f>
        <v>8</v>
      </c>
      <c r="C119" s="137" t="str">
        <f>IFERROR(IF(B119="","",VLOOKUP(B119,Teams!$A$12:$B$29,2,FALSE)),CONCATENATE("NC-",VLOOKUP(B119,'U17 Non Counters'!$B$3:$D$200,3,FALSE)))</f>
        <v>TN</v>
      </c>
      <c r="D119" s="138" t="str">
        <f ca="1">IFERROR(INDIRECT("'"&amp;C119&amp;"-"&amp;$A116&amp;"'!D"&amp;IF(RIGHT(B116,1)="W",MATCH('Start lists'!C116,'TN-U17'!F:F,0),MATCH('Start lists'!C116,'TN-U17'!B:B,0))+IF(LEFT(D116,1)="A",0,1)&amp;""),IF(RIGHT(A116,2)="17",IF(RIGHT(B116,1)="W",VLOOKUP(B119,'U17 Non Counters'!$G$3:$I$200,2,FALSE),VLOOKUP(B119,'U17 Non Counters'!$B$3:$D$200,2,FALSE)),IF(RIGHT(B116,1)="W",VLOOKUP(B119,'U20 Non Counters'!$G$3:$I$200,2,FALSE),VLOOKUP(B119,'U20 Non Counters'!$B$3:$D$200,2,FALSE))))</f>
        <v>DANNY MCPAKE</v>
      </c>
      <c r="E119" s="138"/>
      <c r="F119" s="139"/>
      <c r="H119" s="136">
        <v>2</v>
      </c>
      <c r="I119" s="136">
        <f>'Lane Draws'!BM3</f>
        <v>88</v>
      </c>
      <c r="J119" s="137" t="str">
        <f>IFERROR(IF(I119="","",VLOOKUP(I119,Teams!$A$12:$B$29,2,FALSE)),CONCATENATE("NC-",VLOOKUP(I119,'U17 Non Counters'!$B$3:$D$200,3,FALSE)))</f>
        <v>TN</v>
      </c>
      <c r="K119" s="138" t="str">
        <f ca="1">IFERROR(INDIRECT("'"&amp;J119&amp;"-"&amp;H116&amp;"'!D"&amp;IF(RIGHT(I116,1)="W",MATCH('Start lists'!J116,'TN-U17'!F:F,0),MATCH('Start lists'!J116,'TN-U17'!B:B,0))+IF(LEFT(K116,1)="A",0,1)&amp;""),IF(RIGHT(H116,2)="17",IF(RIGHT(I116,1)="W",VLOOKUP(I119,'U17 Non Counters'!$G$3:$I$200,2,FALSE),VLOOKUP(I119,'U17 Non Counters'!$B$3:$D$200,2,FALSE)),IF(RIGHT(I116,1)="W",VLOOKUP(I119,'U20 Non Counters'!$G$3:$I$200,2,FALSE),VLOOKUP(I119,'U20 Non Counters'!$B$3:$D$200,2,FALSE))))</f>
        <v>JOSHUA MILNE</v>
      </c>
      <c r="L119" s="138"/>
      <c r="M119" s="139"/>
      <c r="N119" s="140"/>
    </row>
    <row r="120" spans="1:14" s="133" customFormat="1" ht="24.95" customHeight="1" x14ac:dyDescent="0.3">
      <c r="A120" s="136">
        <v>3</v>
      </c>
      <c r="B120" s="136">
        <f>'Lane Draws'!BJ4</f>
        <v>5</v>
      </c>
      <c r="C120" s="137" t="str">
        <f>IFERROR(IF(B120="","",VLOOKUP(B120,Teams!$A$12:$B$29,2,FALSE)),CONCATENATE("NC-",VLOOKUP(B120,'U17 Non Counters'!$B$3:$D$200,3,FALSE)))</f>
        <v>IH</v>
      </c>
      <c r="D120" s="138" t="str">
        <f ca="1">IFERROR(INDIRECT("'"&amp;C120&amp;"-"&amp;$A116&amp;"'!D"&amp;IF(RIGHT(B116,1)="W",MATCH('Start lists'!C116,'TN-U17'!F:F,0),MATCH('Start lists'!C116,'TN-U17'!B:B,0))+IF(LEFT(D116,1)="A",0,1)&amp;""),IF(RIGHT(A116,2)="17",IF(RIGHT(B116,1)="W",VLOOKUP(B120,'U17 Non Counters'!$G$3:$I$200,2,FALSE),VLOOKUP(B120,'U17 Non Counters'!$B$3:$D$200,2,FALSE)),IF(RIGHT(B116,1)="W",VLOOKUP(B120,'U20 Non Counters'!$G$3:$I$200,2,FALSE),VLOOKUP(B120,'U20 Non Counters'!$B$3:$D$200,2,FALSE))))</f>
        <v>Gordon Manson</v>
      </c>
      <c r="E120" s="138"/>
      <c r="F120" s="139"/>
      <c r="H120" s="136">
        <v>3</v>
      </c>
      <c r="I120" s="136">
        <f>'Lane Draws'!BM4</f>
        <v>55</v>
      </c>
      <c r="J120" s="137" t="str">
        <f>IFERROR(IF(I120="","",VLOOKUP(I120,Teams!$A$12:$B$29,2,FALSE)),CONCATENATE("NC-",VLOOKUP(I120,'U17 Non Counters'!$B$3:$D$200,3,FALSE)))</f>
        <v>IH</v>
      </c>
      <c r="K120" s="138">
        <f ca="1">IFERROR(INDIRECT("'"&amp;J120&amp;"-"&amp;H116&amp;"'!D"&amp;IF(RIGHT(I116,1)="W",MATCH('Start lists'!J116,'TN-U17'!F:F,0),MATCH('Start lists'!J116,'TN-U17'!B:B,0))+IF(LEFT(K116,1)="A",0,1)&amp;""),IF(RIGHT(H116,2)="17",IF(RIGHT(I116,1)="W",VLOOKUP(I120,'U17 Non Counters'!$G$3:$I$200,2,FALSE),VLOOKUP(I120,'U17 Non Counters'!$B$3:$D$200,2,FALSE)),IF(RIGHT(I116,1)="W",VLOOKUP(I120,'U20 Non Counters'!$G$3:$I$200,2,FALSE),VLOOKUP(I120,'U20 Non Counters'!$B$3:$D$200,2,FALSE))))</f>
        <v>0</v>
      </c>
      <c r="L120" s="138"/>
      <c r="M120" s="139"/>
      <c r="N120" s="140"/>
    </row>
    <row r="121" spans="1:14" s="133" customFormat="1" ht="24.95" customHeight="1" x14ac:dyDescent="0.3">
      <c r="A121" s="136">
        <v>4</v>
      </c>
      <c r="B121" s="136">
        <f>'Lane Draws'!BJ5</f>
        <v>2</v>
      </c>
      <c r="C121" s="137" t="str">
        <f>IFERROR(IF(B121="","",VLOOKUP(B121,Teams!$A$12:$B$29,2,FALSE)),CONCATENATE("NC-",VLOOKUP(B121,'U17 Non Counters'!$B$3:$D$200,3,FALSE)))</f>
        <v>ADAC</v>
      </c>
      <c r="D121" s="138">
        <f ca="1">IFERROR(INDIRECT("'"&amp;C121&amp;"-"&amp;$A116&amp;"'!D"&amp;IF(RIGHT(B116,1)="W",MATCH('Start lists'!C116,'TN-U17'!F:F,0),MATCH('Start lists'!C116,'TN-U17'!B:B,0))+IF(LEFT(D116,1)="A",0,1)&amp;""),IF(RIGHT(A116,2)="17",IF(RIGHT(B116,1)="W",VLOOKUP(B121,'U17 Non Counters'!$G$3:$I$200,2,FALSE),VLOOKUP(B121,'U17 Non Counters'!$B$3:$D$200,2,FALSE)),IF(RIGHT(B116,1)="W",VLOOKUP(B121,'U20 Non Counters'!$G$3:$I$200,2,FALSE),VLOOKUP(B121,'U20 Non Counters'!$B$3:$D$200,2,FALSE))))</f>
        <v>0</v>
      </c>
      <c r="E121" s="138"/>
      <c r="F121" s="139"/>
      <c r="H121" s="136">
        <v>4</v>
      </c>
      <c r="I121" s="136">
        <f>'Lane Draws'!BM5</f>
        <v>22</v>
      </c>
      <c r="J121" s="137" t="str">
        <f>IFERROR(IF(I121="","",VLOOKUP(I121,Teams!$A$12:$B$29,2,FALSE)),CONCATENATE("NC-",VLOOKUP(I121,'U17 Non Counters'!$B$3:$D$200,3,FALSE)))</f>
        <v>ADAC</v>
      </c>
      <c r="K121" s="138">
        <f ca="1">IFERROR(INDIRECT("'"&amp;J121&amp;"-"&amp;H116&amp;"'!D"&amp;IF(RIGHT(I116,1)="W",MATCH('Start lists'!J116,'TN-U17'!F:F,0),MATCH('Start lists'!J116,'TN-U17'!B:B,0))+IF(LEFT(K116,1)="A",0,1)&amp;""),IF(RIGHT(H116,2)="17",IF(RIGHT(I116,1)="W",VLOOKUP(I121,'U17 Non Counters'!$G$3:$I$200,2,FALSE),VLOOKUP(I121,'U17 Non Counters'!$B$3:$D$200,2,FALSE)),IF(RIGHT(I116,1)="W",VLOOKUP(I121,'U20 Non Counters'!$G$3:$I$200,2,FALSE),VLOOKUP(I121,'U20 Non Counters'!$B$3:$D$200,2,FALSE))))</f>
        <v>0</v>
      </c>
      <c r="L121" s="138"/>
      <c r="M121" s="139"/>
      <c r="N121" s="140"/>
    </row>
    <row r="122" spans="1:14" s="133" customFormat="1" ht="24.95" customHeight="1" x14ac:dyDescent="0.3">
      <c r="A122" s="136">
        <v>5</v>
      </c>
      <c r="B122" s="136">
        <f>'Lane Draws'!BJ6</f>
        <v>6</v>
      </c>
      <c r="C122" s="137" t="str">
        <f>IFERROR(IF(B122="","",VLOOKUP(B122,Teams!$A$12:$B$29,2,FALSE)),CONCATENATE("NC-",VLOOKUP(B122,'U17 Non Counters'!$B$3:$D$200,3,FALSE)))</f>
        <v>ISA</v>
      </c>
      <c r="D122" s="138" t="str">
        <f ca="1">IFERROR(INDIRECT("'"&amp;C122&amp;"-"&amp;$A116&amp;"'!D"&amp;IF(RIGHT(B116,1)="W",MATCH('Start lists'!C116,'TN-U17'!F:F,0),MATCH('Start lists'!C116,'TN-U17'!B:B,0))+IF(LEFT(D116,1)="A",0,1)&amp;""),IF(RIGHT(A116,2)="17",IF(RIGHT(B116,1)="W",VLOOKUP(B122,'U17 Non Counters'!$G$3:$I$200,2,FALSE),VLOOKUP(B122,'U17 Non Counters'!$B$3:$D$200,2,FALSE)),IF(RIGHT(B116,1)="W",VLOOKUP(B122,'U20 Non Counters'!$G$3:$I$200,2,FALSE),VLOOKUP(B122,'U20 Non Counters'!$B$3:$D$200,2,FALSE))))</f>
        <v>Lewis Barclay</v>
      </c>
      <c r="E122" s="138"/>
      <c r="F122" s="139"/>
      <c r="H122" s="136">
        <v>5</v>
      </c>
      <c r="I122" s="136">
        <f>'Lane Draws'!BM6</f>
        <v>66</v>
      </c>
      <c r="J122" s="137" t="str">
        <f>IFERROR(IF(I122="","",VLOOKUP(I122,Teams!$A$12:$B$29,2,FALSE)),CONCATENATE("NC-",VLOOKUP(I122,'U17 Non Counters'!$B$3:$D$200,3,FALSE)))</f>
        <v>ISA</v>
      </c>
      <c r="K122" s="138" t="str">
        <f ca="1">IFERROR(INDIRECT("'"&amp;J122&amp;"-"&amp;H116&amp;"'!D"&amp;IF(RIGHT(I116,1)="W",MATCH('Start lists'!J116,'TN-U17'!F:F,0),MATCH('Start lists'!J116,'TN-U17'!B:B,0))+IF(LEFT(K116,1)="A",0,1)&amp;""),IF(RIGHT(H116,2)="17",IF(RIGHT(I116,1)="W",VLOOKUP(I122,'U17 Non Counters'!$G$3:$I$200,2,FALSE),VLOOKUP(I122,'U17 Non Counters'!$B$3:$D$200,2,FALSE)),IF(RIGHT(I116,1)="W",VLOOKUP(I122,'U20 Non Counters'!$G$3:$I$200,2,FALSE),VLOOKUP(I122,'U20 Non Counters'!$B$3:$D$200,2,FALSE))))</f>
        <v>David Morrison</v>
      </c>
      <c r="L122" s="138"/>
      <c r="M122" s="139"/>
      <c r="N122" s="140"/>
    </row>
    <row r="123" spans="1:14" s="133" customFormat="1" ht="24.95" customHeight="1" x14ac:dyDescent="0.3">
      <c r="A123" s="136">
        <v>6</v>
      </c>
      <c r="B123" s="136">
        <f>'Lane Draws'!BJ7</f>
        <v>7</v>
      </c>
      <c r="C123" s="137" t="str">
        <f>IFERROR(IF(B123="","",VLOOKUP(B123,Teams!$A$12:$B$29,2,FALSE)),CONCATENATE("NC-",VLOOKUP(B123,'U17 Non Counters'!$B$3:$D$200,3,FALSE)))</f>
        <v>MAC_PSH</v>
      </c>
      <c r="D123" s="138" t="str">
        <f ca="1">IFERROR(INDIRECT("'"&amp;C123&amp;"-"&amp;$A116&amp;"'!D"&amp;IF(RIGHT(B116,1)="W",MATCH('Start lists'!C116,'TN-U17'!F:F,0),MATCH('Start lists'!C116,'TN-U17'!B:B,0))+IF(LEFT(D116,1)="A",0,1)&amp;""),IF(RIGHT(A116,2)="17",IF(RIGHT(B116,1)="W",VLOOKUP(B123,'U17 Non Counters'!$G$3:$I$200,2,FALSE),VLOOKUP(B123,'U17 Non Counters'!$B$3:$D$200,2,FALSE)),IF(RIGHT(B116,1)="W",VLOOKUP(B123,'U20 Non Counters'!$G$3:$I$200,2,FALSE),VLOOKUP(B123,'U20 Non Counters'!$B$3:$D$200,2,FALSE))))</f>
        <v>Ben Henderson</v>
      </c>
      <c r="E123" s="138"/>
      <c r="F123" s="139"/>
      <c r="H123" s="136">
        <v>6</v>
      </c>
      <c r="I123" s="136">
        <f>'Lane Draws'!BM7</f>
        <v>77</v>
      </c>
      <c r="J123" s="137" t="str">
        <f>IFERROR(IF(I123="","",VLOOKUP(I123,Teams!$A$12:$B$29,2,FALSE)),CONCATENATE("NC-",VLOOKUP(I123,'U17 Non Counters'!$B$3:$D$200,3,FALSE)))</f>
        <v>MAC_PSH</v>
      </c>
      <c r="K123" s="138">
        <f ca="1">IFERROR(INDIRECT("'"&amp;J123&amp;"-"&amp;H116&amp;"'!D"&amp;IF(RIGHT(I116,1)="W",MATCH('Start lists'!J116,'TN-U17'!F:F,0),MATCH('Start lists'!J116,'TN-U17'!B:B,0))+IF(LEFT(K116,1)="A",0,1)&amp;""),IF(RIGHT(H116,2)="17",IF(RIGHT(I116,1)="W",VLOOKUP(I123,'U17 Non Counters'!$G$3:$I$200,2,FALSE),VLOOKUP(I123,'U17 Non Counters'!$B$3:$D$200,2,FALSE)),IF(RIGHT(I116,1)="W",VLOOKUP(I123,'U20 Non Counters'!$G$3:$I$200,2,FALSE),VLOOKUP(I123,'U20 Non Counters'!$B$3:$D$200,2,FALSE))))</f>
        <v>0</v>
      </c>
      <c r="L123" s="138"/>
      <c r="M123" s="139"/>
      <c r="N123" s="140"/>
    </row>
    <row r="124" spans="1:14" s="133" customFormat="1" ht="24.95" customHeight="1" x14ac:dyDescent="0.3">
      <c r="A124" s="136">
        <v>7</v>
      </c>
      <c r="B124" s="136">
        <f>'Lane Draws'!BJ8</f>
        <v>4</v>
      </c>
      <c r="C124" s="137" t="str">
        <f>IFERROR(IF(B124="","",VLOOKUP(B124,Teams!$A$12:$B$29,2,FALSE)),CONCATENATE("NC-",VLOOKUP(B124,'U17 Non Counters'!$B$3:$D$200,3,FALSE)))</f>
        <v>DHH</v>
      </c>
      <c r="D124" s="138">
        <f ca="1">IFERROR(INDIRECT("'"&amp;C124&amp;"-"&amp;$A116&amp;"'!D"&amp;IF(RIGHT(B116,1)="W",MATCH('Start lists'!C116,'TN-U17'!F:F,0),MATCH('Start lists'!C116,'TN-U17'!B:B,0))+IF(LEFT(D116,1)="A",0,1)&amp;""),IF(RIGHT(A116,2)="17",IF(RIGHT(B116,1)="W",VLOOKUP(B124,'U17 Non Counters'!$G$3:$I$200,2,FALSE),VLOOKUP(B124,'U17 Non Counters'!$B$3:$D$200,2,FALSE)),IF(RIGHT(B116,1)="W",VLOOKUP(B124,'U20 Non Counters'!$G$3:$I$200,2,FALSE),VLOOKUP(B124,'U20 Non Counters'!$B$3:$D$200,2,FALSE))))</f>
        <v>0</v>
      </c>
      <c r="E124" s="138"/>
      <c r="F124" s="139"/>
      <c r="H124" s="136">
        <v>7</v>
      </c>
      <c r="I124" s="136">
        <f>'Lane Draws'!BM8</f>
        <v>44</v>
      </c>
      <c r="J124" s="137" t="str">
        <f>IFERROR(IF(I124="","",VLOOKUP(I124,Teams!$A$12:$B$29,2,FALSE)),CONCATENATE("NC-",VLOOKUP(I124,'U17 Non Counters'!$B$3:$D$200,3,FALSE)))</f>
        <v>DHH</v>
      </c>
      <c r="K124" s="138" t="str">
        <f ca="1">IFERROR(INDIRECT("'"&amp;J124&amp;"-"&amp;H116&amp;"'!D"&amp;IF(RIGHT(I116,1)="W",MATCH('Start lists'!J116,'TN-U17'!F:F,0),MATCH('Start lists'!J116,'TN-U17'!B:B,0))+IF(LEFT(K116,1)="A",0,1)&amp;""),IF(RIGHT(H116,2)="17",IF(RIGHT(I116,1)="W",VLOOKUP(I124,'U17 Non Counters'!$G$3:$I$200,2,FALSE),VLOOKUP(I124,'U17 Non Counters'!$B$3:$D$200,2,FALSE)),IF(RIGHT(I116,1)="W",VLOOKUP(I124,'U20 Non Counters'!$G$3:$I$200,2,FALSE),VLOOKUP(I124,'U20 Non Counters'!$B$3:$D$200,2,FALSE))))</f>
        <v>Luca Venditozzi</v>
      </c>
      <c r="L124" s="138"/>
      <c r="M124" s="139"/>
      <c r="N124" s="140"/>
    </row>
    <row r="125" spans="1:14" s="133" customFormat="1" ht="24.95" customHeight="1" x14ac:dyDescent="0.3">
      <c r="A125" s="136">
        <v>8</v>
      </c>
      <c r="B125" s="136">
        <f>'Lane Draws'!BJ9</f>
        <v>1</v>
      </c>
      <c r="C125" s="137" t="str">
        <f>IFERROR(IF(B125="","",VLOOKUP(B125,Teams!$A$12:$B$29,2,FALSE)),CONCATENATE("NC-",VLOOKUP(B125,'U17 Non Counters'!$B$3:$D$200,3,FALSE)))</f>
        <v>AAAC</v>
      </c>
      <c r="D125" s="138" t="str">
        <f ca="1">IFERROR(INDIRECT("'"&amp;C125&amp;"-"&amp;$A116&amp;"'!D"&amp;IF(RIGHT(B116,1)="W",MATCH('Start lists'!C116,'TN-U17'!F:F,0),MATCH('Start lists'!C116,'TN-U17'!B:B,0))+IF(LEFT(D116,1)="A",0,1)&amp;""),IF(RIGHT(A116,2)="17",IF(RIGHT(B116,1)="W",VLOOKUP(B125,'U17 Non Counters'!$G$3:$I$200,2,FALSE),VLOOKUP(B125,'U17 Non Counters'!$B$3:$D$200,2,FALSE)),IF(RIGHT(B116,1)="W",VLOOKUP(B125,'U20 Non Counters'!$G$3:$I$200,2,FALSE),VLOOKUP(B125,'U20 Non Counters'!$B$3:$D$200,2,FALSE))))</f>
        <v>Harry Hall</v>
      </c>
      <c r="E125" s="138"/>
      <c r="F125" s="139"/>
      <c r="H125" s="136">
        <v>8</v>
      </c>
      <c r="I125" s="136">
        <f>'Lane Draws'!BM9</f>
        <v>11</v>
      </c>
      <c r="J125" s="137" t="str">
        <f>IFERROR(IF(I125="","",VLOOKUP(I125,Teams!$A$12:$B$29,2,FALSE)),CONCATENATE("NC-",VLOOKUP(I125,'U17 Non Counters'!$B$3:$D$200,3,FALSE)))</f>
        <v>AAAC</v>
      </c>
      <c r="K125" s="138" t="str">
        <f ca="1">IFERROR(INDIRECT("'"&amp;J125&amp;"-"&amp;H116&amp;"'!D"&amp;IF(RIGHT(I116,1)="W",MATCH('Start lists'!J116,'TN-U17'!F:F,0),MATCH('Start lists'!J116,'TN-U17'!B:B,0))+IF(LEFT(K116,1)="A",0,1)&amp;""),IF(RIGHT(H116,2)="17",IF(RIGHT(I116,1)="W",VLOOKUP(I125,'U17 Non Counters'!$G$3:$I$200,2,FALSE),VLOOKUP(I125,'U17 Non Counters'!$B$3:$D$200,2,FALSE)),IF(RIGHT(I116,1)="W",VLOOKUP(I125,'U20 Non Counters'!$G$3:$I$200,2,FALSE),VLOOKUP(I125,'U20 Non Counters'!$B$3:$D$200,2,FALSE))))</f>
        <v>Adam Brown</v>
      </c>
      <c r="L125" s="138"/>
      <c r="M125" s="139"/>
      <c r="N125" s="140"/>
    </row>
    <row r="126" spans="1:14" s="133" customFormat="1" ht="9.75" customHeight="1" x14ac:dyDescent="0.3">
      <c r="A126" s="141"/>
      <c r="B126" s="141"/>
      <c r="C126" s="84"/>
      <c r="F126" s="142"/>
      <c r="H126" s="141"/>
      <c r="I126" s="141"/>
      <c r="M126" s="143"/>
    </row>
    <row r="127" spans="1:14" s="133" customFormat="1" ht="24.95" customHeight="1" x14ac:dyDescent="0.3">
      <c r="A127" s="213" t="str">
        <f>LEFT(B127,3)</f>
        <v>U20</v>
      </c>
      <c r="B127" s="198" t="s">
        <v>195</v>
      </c>
      <c r="C127" s="128" t="s">
        <v>6</v>
      </c>
      <c r="D127" s="129" t="s">
        <v>18</v>
      </c>
      <c r="E127" s="375">
        <f>IF('Lane Draws'!$BP$12-COUNTIF('Lane Draws'!$BP$2:$BU$9,"&gt;88")=0,0,CONCATENATE('Lane Draws'!$BP$12-COUNTIF('Lane Draws'!$BP$2:$BU$9,"&gt;88"), " Non Counters to put in lanes"))</f>
        <v>0</v>
      </c>
      <c r="F127" s="376"/>
      <c r="H127" s="213" t="str">
        <f>LEFT(I127,3)</f>
        <v>U20</v>
      </c>
      <c r="I127" s="198" t="str">
        <f>B127</f>
        <v>U20M</v>
      </c>
      <c r="J127" s="128" t="s">
        <v>6</v>
      </c>
      <c r="K127" s="129" t="s">
        <v>19</v>
      </c>
      <c r="L127" s="375">
        <f>IF('Lane Draws'!$BP$12-COUNTIF('Lane Draws'!$BP$2:$BU$9,"&gt;88")=0,0,CONCATENATE('Lane Draws'!$BP$12-COUNTIF('Lane Draws'!$BP$2:$BU$9,"&gt;88"), " Non Counters to put in lanes"))</f>
        <v>0</v>
      </c>
      <c r="M127" s="376"/>
      <c r="N127" s="132"/>
    </row>
    <row r="128" spans="1:14" ht="24.95" customHeight="1" x14ac:dyDescent="0.3">
      <c r="A128" s="134" t="s">
        <v>97</v>
      </c>
      <c r="B128" s="117" t="s">
        <v>23</v>
      </c>
      <c r="C128" s="124" t="s">
        <v>17</v>
      </c>
      <c r="D128" s="124" t="s">
        <v>20</v>
      </c>
      <c r="E128" s="124" t="s">
        <v>2</v>
      </c>
      <c r="F128" s="135" t="s">
        <v>152</v>
      </c>
      <c r="H128" s="134" t="s">
        <v>97</v>
      </c>
      <c r="I128" s="117" t="s">
        <v>23</v>
      </c>
      <c r="J128" s="124" t="s">
        <v>17</v>
      </c>
      <c r="K128" s="124" t="s">
        <v>20</v>
      </c>
      <c r="L128" s="124" t="s">
        <v>2</v>
      </c>
      <c r="M128" s="135" t="s">
        <v>152</v>
      </c>
      <c r="N128" s="123"/>
    </row>
    <row r="129" spans="1:14" s="133" customFormat="1" ht="24.95" customHeight="1" x14ac:dyDescent="0.3">
      <c r="A129" s="136">
        <v>1</v>
      </c>
      <c r="B129" s="136">
        <f>'Lane Draws'!BP2</f>
        <v>3</v>
      </c>
      <c r="C129" s="137" t="str">
        <f>IFERROR(IF(B129="","",VLOOKUP(B129,Teams!$A$12:$B$29,2,FALSE)),CONCATENATE("NC-",VLOOKUP(B129,'U20 Non Counters'!$B$3:$D$200,3,FALSE)))</f>
        <v>BSAC</v>
      </c>
      <c r="D129" s="138">
        <f ca="1">IFERROR(INDIRECT("'"&amp;C129&amp;"-"&amp;$A127&amp;"'!D"&amp;IF(RIGHT(B127,1)="W",MATCH('Start lists'!C127,'TN-U20'!F:F,0),MATCH('Start lists'!C127,'TN-U20'!B:B,0))+IF(LEFT(D127,1)="A",0,1)&amp;""),IF(RIGHT(A127,2)="17",IF(RIGHT(B127,1)="W",VLOOKUP(B129,'U17 Non Counters'!$G$3:$I$200,2,FALSE),VLOOKUP(B129,'U17 Non Counters'!$B$3:$D$200,2,FALSE)),IF(RIGHT(B127,1)="W",VLOOKUP(B129,'U20 Non Counters'!$G$3:$I$200,2,FALSE),VLOOKUP(B129,'U20 Non Counters'!$B$3:$D$200,2,FALSE))))</f>
        <v>0</v>
      </c>
      <c r="E129" s="138"/>
      <c r="F129" s="139"/>
      <c r="H129" s="136">
        <v>1</v>
      </c>
      <c r="I129" s="136">
        <f>'Lane Draws'!BS2</f>
        <v>33</v>
      </c>
      <c r="J129" s="137" t="str">
        <f>IFERROR(IF(I129="","",VLOOKUP(I129,Teams!$A$12:$B$29,2,FALSE)),CONCATENATE("NC-",VLOOKUP(I129,'U20 Non Counters'!$B$3:$D$200,3,FALSE)))</f>
        <v>BSAC</v>
      </c>
      <c r="K129" s="138">
        <f ca="1">IFERROR(INDIRECT("'"&amp;J129&amp;"-"&amp;H127&amp;"'!D"&amp;IF(RIGHT(I127,1)="W",MATCH('Start lists'!J127,'TN-U20'!F:F,0),MATCH('Start lists'!J127,'TN-U20'!B:B,0))+IF(LEFT(K127,1)="A",0,1)&amp;""),IF(RIGHT(H127,2)="17",IF(RIGHT(I127,1)="W",VLOOKUP(I129,'U17 Non Counters'!$G$3:$I$200,2,FALSE),VLOOKUP(I129,'U17 Non Counters'!$B$3:$D$200,2,FALSE)),IF(RIGHT(I127,1)="W",VLOOKUP(I129,'U20 Non Counters'!$G$3:$I$200,2,FALSE),VLOOKUP(I129,'U20 Non Counters'!$B$3:$D$200,2,FALSE))))</f>
        <v>0</v>
      </c>
      <c r="L129" s="138"/>
      <c r="M129" s="139"/>
      <c r="N129" s="136"/>
    </row>
    <row r="130" spans="1:14" s="133" customFormat="1" ht="24.95" customHeight="1" x14ac:dyDescent="0.3">
      <c r="A130" s="136">
        <v>2</v>
      </c>
      <c r="B130" s="136">
        <f>'Lane Draws'!BP3</f>
        <v>8</v>
      </c>
      <c r="C130" s="137" t="str">
        <f>IFERROR(IF(B130="","",VLOOKUP(B130,Teams!$A$12:$B$29,2,FALSE)),CONCATENATE("NC-",VLOOKUP(B130,'U20 Non Counters'!$B$3:$D$200,3,FALSE)))</f>
        <v>TN</v>
      </c>
      <c r="D130" s="138">
        <f ca="1">IFERROR(INDIRECT("'"&amp;C130&amp;"-"&amp;$A127&amp;"'!D"&amp;IF(RIGHT(B127,1)="W",MATCH('Start lists'!C127,'TN-U20'!F:F,0),MATCH('Start lists'!C127,'TN-U20'!B:B,0))+IF(LEFT(D127,1)="A",0,1)&amp;""),IF(RIGHT(A127,2)="17",IF(RIGHT(B127,1)="W",VLOOKUP(B130,'U17 Non Counters'!$G$3:$I$200,2,FALSE),VLOOKUP(B130,'U17 Non Counters'!$B$3:$D$200,2,FALSE)),IF(RIGHT(B127,1)="W",VLOOKUP(B130,'U20 Non Counters'!$G$3:$I$200,2,FALSE),VLOOKUP(B130,'U20 Non Counters'!$B$3:$D$200,2,FALSE))))</f>
        <v>0</v>
      </c>
      <c r="E130" s="138"/>
      <c r="F130" s="139"/>
      <c r="H130" s="136">
        <v>2</v>
      </c>
      <c r="I130" s="136">
        <f>'Lane Draws'!BS3</f>
        <v>88</v>
      </c>
      <c r="J130" s="137" t="str">
        <f>IFERROR(IF(I130="","",VLOOKUP(I130,Teams!$A$12:$B$29,2,FALSE)),CONCATENATE("NC-",VLOOKUP(I130,'U20 Non Counters'!$B$3:$D$200,3,FALSE)))</f>
        <v>TN</v>
      </c>
      <c r="K130" s="138">
        <f ca="1">IFERROR(INDIRECT("'"&amp;J130&amp;"-"&amp;H127&amp;"'!D"&amp;IF(RIGHT(I127,1)="W",MATCH('Start lists'!J127,'TN-U20'!F:F,0),MATCH('Start lists'!J127,'TN-U20'!B:B,0))+IF(LEFT(K127,1)="A",0,1)&amp;""),IF(RIGHT(H127,2)="17",IF(RIGHT(I127,1)="W",VLOOKUP(I130,'U17 Non Counters'!$G$3:$I$200,2,FALSE),VLOOKUP(I130,'U17 Non Counters'!$B$3:$D$200,2,FALSE)),IF(RIGHT(I127,1)="W",VLOOKUP(I130,'U20 Non Counters'!$G$3:$I$200,2,FALSE),VLOOKUP(I130,'U20 Non Counters'!$B$3:$D$200,2,FALSE))))</f>
        <v>0</v>
      </c>
      <c r="L130" s="138"/>
      <c r="M130" s="139"/>
      <c r="N130" s="136"/>
    </row>
    <row r="131" spans="1:14" s="133" customFormat="1" ht="24.95" customHeight="1" x14ac:dyDescent="0.3">
      <c r="A131" s="136">
        <v>3</v>
      </c>
      <c r="B131" s="136">
        <f>'Lane Draws'!BP4</f>
        <v>5</v>
      </c>
      <c r="C131" s="137" t="str">
        <f>IFERROR(IF(B131="","",VLOOKUP(B131,Teams!$A$12:$B$29,2,FALSE)),CONCATENATE("NC-",VLOOKUP(B131,'U20 Non Counters'!$B$3:$D$200,3,FALSE)))</f>
        <v>IH</v>
      </c>
      <c r="D131" s="138">
        <f ca="1">IFERROR(INDIRECT("'"&amp;C131&amp;"-"&amp;$A127&amp;"'!D"&amp;IF(RIGHT(B127,1)="W",MATCH('Start lists'!C127,'TN-U20'!F:F,0),MATCH('Start lists'!C127,'TN-U20'!B:B,0))+IF(LEFT(D127,1)="A",0,1)&amp;""),IF(RIGHT(A127,2)="17",IF(RIGHT(B127,1)="W",VLOOKUP(B131,'U17 Non Counters'!$G$3:$I$200,2,FALSE),VLOOKUP(B131,'U17 Non Counters'!$B$3:$D$200,2,FALSE)),IF(RIGHT(B127,1)="W",VLOOKUP(B131,'U20 Non Counters'!$G$3:$I$200,2,FALSE),VLOOKUP(B131,'U20 Non Counters'!$B$3:$D$200,2,FALSE))))</f>
        <v>0</v>
      </c>
      <c r="E131" s="138"/>
      <c r="F131" s="139"/>
      <c r="H131" s="136">
        <v>3</v>
      </c>
      <c r="I131" s="136">
        <f>'Lane Draws'!BS4</f>
        <v>55</v>
      </c>
      <c r="J131" s="137" t="str">
        <f>IFERROR(IF(I131="","",VLOOKUP(I131,Teams!$A$12:$B$29,2,FALSE)),CONCATENATE("NC-",VLOOKUP(I131,'U20 Non Counters'!$B$3:$D$200,3,FALSE)))</f>
        <v>IH</v>
      </c>
      <c r="K131" s="138">
        <f ca="1">IFERROR(INDIRECT("'"&amp;J131&amp;"-"&amp;H127&amp;"'!D"&amp;IF(RIGHT(I127,1)="W",MATCH('Start lists'!J127,'TN-U20'!F:F,0),MATCH('Start lists'!J127,'TN-U20'!B:B,0))+IF(LEFT(K127,1)="A",0,1)&amp;""),IF(RIGHT(H127,2)="17",IF(RIGHT(I127,1)="W",VLOOKUP(I131,'U17 Non Counters'!$G$3:$I$200,2,FALSE),VLOOKUP(I131,'U17 Non Counters'!$B$3:$D$200,2,FALSE)),IF(RIGHT(I127,1)="W",VLOOKUP(I131,'U20 Non Counters'!$G$3:$I$200,2,FALSE),VLOOKUP(I131,'U20 Non Counters'!$B$3:$D$200,2,FALSE))))</f>
        <v>0</v>
      </c>
      <c r="L131" s="138"/>
      <c r="M131" s="139"/>
      <c r="N131" s="136"/>
    </row>
    <row r="132" spans="1:14" s="133" customFormat="1" ht="24.95" customHeight="1" x14ac:dyDescent="0.3">
      <c r="A132" s="136">
        <v>4</v>
      </c>
      <c r="B132" s="136">
        <f>'Lane Draws'!BP5</f>
        <v>2</v>
      </c>
      <c r="C132" s="137" t="str">
        <f>IFERROR(IF(B132="","",VLOOKUP(B132,Teams!$A$12:$B$29,2,FALSE)),CONCATENATE("NC-",VLOOKUP(B132,'U20 Non Counters'!$B$3:$D$200,3,FALSE)))</f>
        <v>ADAC</v>
      </c>
      <c r="D132" s="138">
        <f ca="1">IFERROR(INDIRECT("'"&amp;C132&amp;"-"&amp;$A127&amp;"'!D"&amp;IF(RIGHT(B127,1)="W",MATCH('Start lists'!C127,'TN-U20'!F:F,0),MATCH('Start lists'!C127,'TN-U20'!B:B,0))+IF(LEFT(D127,1)="A",0,1)&amp;""),IF(RIGHT(A127,2)="17",IF(RIGHT(B127,1)="W",VLOOKUP(B132,'U17 Non Counters'!$G$3:$I$200,2,FALSE),VLOOKUP(B132,'U17 Non Counters'!$B$3:$D$200,2,FALSE)),IF(RIGHT(B127,1)="W",VLOOKUP(B132,'U20 Non Counters'!$G$3:$I$200,2,FALSE),VLOOKUP(B132,'U20 Non Counters'!$B$3:$D$200,2,FALSE))))</f>
        <v>0</v>
      </c>
      <c r="E132" s="138"/>
      <c r="F132" s="139"/>
      <c r="H132" s="136">
        <v>4</v>
      </c>
      <c r="I132" s="136">
        <f>'Lane Draws'!BS5</f>
        <v>22</v>
      </c>
      <c r="J132" s="137" t="str">
        <f>IFERROR(IF(I132="","",VLOOKUP(I132,Teams!$A$12:$B$29,2,FALSE)),CONCATENATE("NC-",VLOOKUP(I132,'U20 Non Counters'!$B$3:$D$200,3,FALSE)))</f>
        <v>ADAC</v>
      </c>
      <c r="K132" s="138">
        <f ca="1">IFERROR(INDIRECT("'"&amp;J132&amp;"-"&amp;H127&amp;"'!D"&amp;IF(RIGHT(I127,1)="W",MATCH('Start lists'!J127,'TN-U20'!F:F,0),MATCH('Start lists'!J127,'TN-U20'!B:B,0))+IF(LEFT(K127,1)="A",0,1)&amp;""),IF(RIGHT(H127,2)="17",IF(RIGHT(I127,1)="W",VLOOKUP(I132,'U17 Non Counters'!$G$3:$I$200,2,FALSE),VLOOKUP(I132,'U17 Non Counters'!$B$3:$D$200,2,FALSE)),IF(RIGHT(I127,1)="W",VLOOKUP(I132,'U20 Non Counters'!$G$3:$I$200,2,FALSE),VLOOKUP(I132,'U20 Non Counters'!$B$3:$D$200,2,FALSE))))</f>
        <v>0</v>
      </c>
      <c r="L132" s="138"/>
      <c r="M132" s="139"/>
      <c r="N132" s="136"/>
    </row>
    <row r="133" spans="1:14" s="133" customFormat="1" ht="24.95" customHeight="1" x14ac:dyDescent="0.3">
      <c r="A133" s="136">
        <v>5</v>
      </c>
      <c r="B133" s="136">
        <f>'Lane Draws'!BP6</f>
        <v>6</v>
      </c>
      <c r="C133" s="137" t="str">
        <f>IFERROR(IF(B133="","",VLOOKUP(B133,Teams!$A$12:$B$29,2,FALSE)),CONCATENATE("NC-",VLOOKUP(B133,'U20 Non Counters'!$B$3:$D$200,3,FALSE)))</f>
        <v>ISA</v>
      </c>
      <c r="D133" s="138" t="str">
        <f ca="1">IFERROR(INDIRECT("'"&amp;C133&amp;"-"&amp;$A127&amp;"'!D"&amp;IF(RIGHT(B127,1)="W",MATCH('Start lists'!C127,'TN-U20'!F:F,0),MATCH('Start lists'!C127,'TN-U20'!B:B,0))+IF(LEFT(D127,1)="A",0,1)&amp;""),IF(RIGHT(A127,2)="17",IF(RIGHT(B127,1)="W",VLOOKUP(B133,'U17 Non Counters'!$G$3:$I$200,2,FALSE),VLOOKUP(B133,'U17 Non Counters'!$B$3:$D$200,2,FALSE)),IF(RIGHT(B127,1)="W",VLOOKUP(B133,'U20 Non Counters'!$G$3:$I$200,2,FALSE),VLOOKUP(B133,'U20 Non Counters'!$B$3:$D$200,2,FALSE))))</f>
        <v>Kyle Munro</v>
      </c>
      <c r="E133" s="138"/>
      <c r="F133" s="139"/>
      <c r="H133" s="136">
        <v>5</v>
      </c>
      <c r="I133" s="136">
        <f>'Lane Draws'!BS6</f>
        <v>66</v>
      </c>
      <c r="J133" s="137" t="str">
        <f>IFERROR(IF(I133="","",VLOOKUP(I133,Teams!$A$12:$B$29,2,FALSE)),CONCATENATE("NC-",VLOOKUP(I133,'U20 Non Counters'!$B$3:$D$200,3,FALSE)))</f>
        <v>ISA</v>
      </c>
      <c r="K133" s="138" t="str">
        <f ca="1">IFERROR(INDIRECT("'"&amp;J133&amp;"-"&amp;H127&amp;"'!D"&amp;IF(RIGHT(I127,1)="W",MATCH('Start lists'!J127,'TN-U20'!F:F,0),MATCH('Start lists'!J127,'TN-U20'!B:B,0))+IF(LEFT(K127,1)="A",0,1)&amp;""),IF(RIGHT(H127,2)="17",IF(RIGHT(I127,1)="W",VLOOKUP(I133,'U17 Non Counters'!$G$3:$I$200,2,FALSE),VLOOKUP(I133,'U17 Non Counters'!$B$3:$D$200,2,FALSE)),IF(RIGHT(I127,1)="W",VLOOKUP(I133,'U20 Non Counters'!$G$3:$I$200,2,FALSE),VLOOKUP(I133,'U20 Non Counters'!$B$3:$D$200,2,FALSE))))</f>
        <v>Ailig MacDonald</v>
      </c>
      <c r="L133" s="138"/>
      <c r="M133" s="139"/>
      <c r="N133" s="136"/>
    </row>
    <row r="134" spans="1:14" s="133" customFormat="1" ht="24.95" customHeight="1" x14ac:dyDescent="0.3">
      <c r="A134" s="136">
        <v>6</v>
      </c>
      <c r="B134" s="136">
        <f>'Lane Draws'!BP7</f>
        <v>7</v>
      </c>
      <c r="C134" s="137" t="str">
        <f>IFERROR(IF(B134="","",VLOOKUP(B134,Teams!$A$12:$B$29,2,FALSE)),CONCATENATE("NC-",VLOOKUP(B134,'U20 Non Counters'!$B$3:$D$200,3,FALSE)))</f>
        <v>MAC_PSH</v>
      </c>
      <c r="D134" s="138">
        <f ca="1">IFERROR(INDIRECT("'"&amp;C134&amp;"-"&amp;$A127&amp;"'!D"&amp;IF(RIGHT(B127,1)="W",MATCH('Start lists'!C127,'TN-U20'!F:F,0),MATCH('Start lists'!C127,'TN-U20'!B:B,0))+IF(LEFT(D127,1)="A",0,1)&amp;""),IF(RIGHT(A127,2)="17",IF(RIGHT(B127,1)="W",VLOOKUP(B134,'U17 Non Counters'!$G$3:$I$200,2,FALSE),VLOOKUP(B134,'U17 Non Counters'!$B$3:$D$200,2,FALSE)),IF(RIGHT(B127,1)="W",VLOOKUP(B134,'U20 Non Counters'!$G$3:$I$200,2,FALSE),VLOOKUP(B134,'U20 Non Counters'!$B$3:$D$200,2,FALSE))))</f>
        <v>0</v>
      </c>
      <c r="E134" s="138"/>
      <c r="F134" s="139"/>
      <c r="H134" s="136">
        <v>6</v>
      </c>
      <c r="I134" s="136">
        <f>'Lane Draws'!BS7</f>
        <v>77</v>
      </c>
      <c r="J134" s="137" t="str">
        <f>IFERROR(IF(I134="","",VLOOKUP(I134,Teams!$A$12:$B$29,2,FALSE)),CONCATENATE("NC-",VLOOKUP(I134,'U20 Non Counters'!$B$3:$D$200,3,FALSE)))</f>
        <v>MAC_PSH</v>
      </c>
      <c r="K134" s="138">
        <f ca="1">IFERROR(INDIRECT("'"&amp;J134&amp;"-"&amp;H127&amp;"'!D"&amp;IF(RIGHT(I127,1)="W",MATCH('Start lists'!J127,'TN-U20'!F:F,0),MATCH('Start lists'!J127,'TN-U20'!B:B,0))+IF(LEFT(K127,1)="A",0,1)&amp;""),IF(RIGHT(H127,2)="17",IF(RIGHT(I127,1)="W",VLOOKUP(I134,'U17 Non Counters'!$G$3:$I$200,2,FALSE),VLOOKUP(I134,'U17 Non Counters'!$B$3:$D$200,2,FALSE)),IF(RIGHT(I127,1)="W",VLOOKUP(I134,'U20 Non Counters'!$G$3:$I$200,2,FALSE),VLOOKUP(I134,'U20 Non Counters'!$B$3:$D$200,2,FALSE))))</f>
        <v>0</v>
      </c>
      <c r="L134" s="138"/>
      <c r="M134" s="139"/>
      <c r="N134" s="136"/>
    </row>
    <row r="135" spans="1:14" s="133" customFormat="1" ht="24.95" customHeight="1" x14ac:dyDescent="0.3">
      <c r="A135" s="136">
        <v>7</v>
      </c>
      <c r="B135" s="136">
        <f>'Lane Draws'!BP8</f>
        <v>4</v>
      </c>
      <c r="C135" s="137" t="str">
        <f>IFERROR(IF(B135="","",VLOOKUP(B135,Teams!$A$12:$B$29,2,FALSE)),CONCATENATE("NC-",VLOOKUP(B135,'U20 Non Counters'!$B$3:$D$200,3,FALSE)))</f>
        <v>DHH</v>
      </c>
      <c r="D135" s="138" t="str">
        <f ca="1">IFERROR(INDIRECT("'"&amp;C135&amp;"-"&amp;$A127&amp;"'!D"&amp;IF(RIGHT(B127,1)="W",MATCH('Start lists'!C127,'TN-U20'!F:F,0),MATCH('Start lists'!C127,'TN-U20'!B:B,0))+IF(LEFT(D127,1)="A",0,1)&amp;""),IF(RIGHT(A127,2)="17",IF(RIGHT(B127,1)="W",VLOOKUP(B135,'U17 Non Counters'!$G$3:$I$200,2,FALSE),VLOOKUP(B135,'U17 Non Counters'!$B$3:$D$200,2,FALSE)),IF(RIGHT(B127,1)="W",VLOOKUP(B135,'U20 Non Counters'!$G$3:$I$200,2,FALSE),VLOOKUP(B135,'U20 Non Counters'!$B$3:$D$200,2,FALSE))))</f>
        <v>Kris Hernandez</v>
      </c>
      <c r="E135" s="138"/>
      <c r="F135" s="139"/>
      <c r="H135" s="136">
        <v>7</v>
      </c>
      <c r="I135" s="136">
        <f>'Lane Draws'!BS8</f>
        <v>44</v>
      </c>
      <c r="J135" s="137" t="str">
        <f>IFERROR(IF(I135="","",VLOOKUP(I135,Teams!$A$12:$B$29,2,FALSE)),CONCATENATE("NC-",VLOOKUP(I135,'U20 Non Counters'!$B$3:$D$200,3,FALSE)))</f>
        <v>DHH</v>
      </c>
      <c r="K135" s="138">
        <f ca="1">IFERROR(INDIRECT("'"&amp;J135&amp;"-"&amp;H127&amp;"'!D"&amp;IF(RIGHT(I127,1)="W",MATCH('Start lists'!J127,'TN-U20'!F:F,0),MATCH('Start lists'!J127,'TN-U20'!B:B,0))+IF(LEFT(K127,1)="A",0,1)&amp;""),IF(RIGHT(H127,2)="17",IF(RIGHT(I127,1)="W",VLOOKUP(I135,'U17 Non Counters'!$G$3:$I$200,2,FALSE),VLOOKUP(I135,'U17 Non Counters'!$B$3:$D$200,2,FALSE)),IF(RIGHT(I127,1)="W",VLOOKUP(I135,'U20 Non Counters'!$G$3:$I$200,2,FALSE),VLOOKUP(I135,'U20 Non Counters'!$B$3:$D$200,2,FALSE))))</f>
        <v>0</v>
      </c>
      <c r="L135" s="138"/>
      <c r="M135" s="139"/>
      <c r="N135" s="136"/>
    </row>
    <row r="136" spans="1:14" s="133" customFormat="1" ht="24.95" customHeight="1" x14ac:dyDescent="0.3">
      <c r="A136" s="136">
        <v>8</v>
      </c>
      <c r="B136" s="136">
        <f>'Lane Draws'!BP9</f>
        <v>1</v>
      </c>
      <c r="C136" s="137" t="str">
        <f>IFERROR(IF(B136="","",VLOOKUP(B136,Teams!$A$12:$B$29,2,FALSE)),CONCATENATE("NC-",VLOOKUP(B136,'U20 Non Counters'!$B$3:$D$200,3,FALSE)))</f>
        <v>AAAC</v>
      </c>
      <c r="D136" s="138" t="str">
        <f ca="1">IFERROR(INDIRECT("'"&amp;C136&amp;"-"&amp;$A127&amp;"'!D"&amp;IF(RIGHT(B127,1)="W",MATCH('Start lists'!C127,'TN-U20'!F:F,0),MATCH('Start lists'!C127,'TN-U20'!B:B,0))+IF(LEFT(D127,1)="A",0,1)&amp;""),IF(RIGHT(A127,2)="17",IF(RIGHT(B127,1)="W",VLOOKUP(B136,'U17 Non Counters'!$G$3:$I$200,2,FALSE),VLOOKUP(B136,'U17 Non Counters'!$B$3:$D$200,2,FALSE)),IF(RIGHT(B127,1)="W",VLOOKUP(B136,'U20 Non Counters'!$G$3:$I$200,2,FALSE),VLOOKUP(B136,'U20 Non Counters'!$B$3:$D$200,2,FALSE))))</f>
        <v>Aaron Odentz</v>
      </c>
      <c r="E136" s="138"/>
      <c r="F136" s="139"/>
      <c r="H136" s="136">
        <v>8</v>
      </c>
      <c r="I136" s="136">
        <f>'Lane Draws'!BS9</f>
        <v>11</v>
      </c>
      <c r="J136" s="137" t="str">
        <f>IFERROR(IF(I136="","",VLOOKUP(I136,Teams!$A$12:$B$29,2,FALSE)),CONCATENATE("NC-",VLOOKUP(I136,'U20 Non Counters'!$B$3:$D$200,3,FALSE)))</f>
        <v>AAAC</v>
      </c>
      <c r="K136" s="138">
        <f ca="1">IFERROR(INDIRECT("'"&amp;J136&amp;"-"&amp;H127&amp;"'!D"&amp;IF(RIGHT(I127,1)="W",MATCH('Start lists'!J127,'TN-U20'!F:F,0),MATCH('Start lists'!J127,'TN-U20'!B:B,0))+IF(LEFT(K127,1)="A",0,1)&amp;""),IF(RIGHT(H127,2)="17",IF(RIGHT(I127,1)="W",VLOOKUP(I136,'U17 Non Counters'!$G$3:$I$200,2,FALSE),VLOOKUP(I136,'U17 Non Counters'!$B$3:$D$200,2,FALSE)),IF(RIGHT(I127,1)="W",VLOOKUP(I136,'U20 Non Counters'!$G$3:$I$200,2,FALSE),VLOOKUP(I136,'U20 Non Counters'!$B$3:$D$200,2,FALSE))))</f>
        <v>0</v>
      </c>
      <c r="L136" s="138"/>
      <c r="M136" s="139"/>
      <c r="N136" s="136"/>
    </row>
    <row r="137" spans="1:14" s="93" customFormat="1" x14ac:dyDescent="0.3">
      <c r="A137" s="96"/>
      <c r="B137" s="96"/>
      <c r="F137" s="105"/>
      <c r="H137" s="96"/>
      <c r="I137" s="96"/>
      <c r="M137" s="107"/>
    </row>
    <row r="138" spans="1:14" s="133" customFormat="1" ht="24.95" customHeight="1" x14ac:dyDescent="0.3">
      <c r="A138" s="213" t="str">
        <f>LEFT(B138,3)</f>
        <v>U17</v>
      </c>
      <c r="B138" s="198" t="s">
        <v>32</v>
      </c>
      <c r="C138" s="128" t="s">
        <v>189</v>
      </c>
      <c r="D138" s="129" t="s">
        <v>18</v>
      </c>
      <c r="E138" s="375">
        <f>IF('Lane Draws'!$BV$12-COUNTIF('Lane Draws'!$BV$2:$CA$9,"&gt;88")=0,0,CONCATENATE('Lane Draws'!$BV$12-COUNTIF('Lane Draws'!$BV$2:$CA$9,"&gt;88"), " Non Counters to put in lanes"))</f>
        <v>0</v>
      </c>
      <c r="F138" s="376"/>
      <c r="H138" s="213" t="str">
        <f>LEFT(I138,3)</f>
        <v>U17</v>
      </c>
      <c r="I138" s="198" t="s">
        <v>32</v>
      </c>
      <c r="J138" s="128" t="s">
        <v>189</v>
      </c>
      <c r="K138" s="129" t="s">
        <v>19</v>
      </c>
      <c r="L138" s="375">
        <f>IF('Lane Draws'!$BV$12-COUNTIF('Lane Draws'!$BV$2:$CA$9,"&gt;88")=0,0,CONCATENATE('Lane Draws'!$BV$12-COUNTIF('Lane Draws'!$BV$2:$CA$9,"&gt;88"), " Non Counters to put in lanes"))</f>
        <v>0</v>
      </c>
      <c r="M138" s="376"/>
      <c r="N138" s="132"/>
    </row>
    <row r="139" spans="1:14" ht="24.95" customHeight="1" x14ac:dyDescent="0.3">
      <c r="A139" s="134" t="s">
        <v>97</v>
      </c>
      <c r="B139" s="117" t="s">
        <v>23</v>
      </c>
      <c r="C139" s="124" t="s">
        <v>17</v>
      </c>
      <c r="D139" s="124" t="s">
        <v>20</v>
      </c>
      <c r="E139" s="124" t="s">
        <v>2</v>
      </c>
      <c r="F139" s="135" t="s">
        <v>152</v>
      </c>
      <c r="H139" s="134" t="s">
        <v>97</v>
      </c>
      <c r="I139" s="117" t="s">
        <v>23</v>
      </c>
      <c r="J139" s="124" t="s">
        <v>17</v>
      </c>
      <c r="K139" s="124" t="s">
        <v>20</v>
      </c>
      <c r="L139" s="124" t="s">
        <v>2</v>
      </c>
      <c r="M139" s="135" t="s">
        <v>152</v>
      </c>
      <c r="N139" s="123"/>
    </row>
    <row r="140" spans="1:14" s="133" customFormat="1" ht="24.95" customHeight="1" x14ac:dyDescent="0.3">
      <c r="A140" s="136">
        <v>1</v>
      </c>
      <c r="B140" s="136">
        <f>'Lane Draws'!BV2</f>
        <v>8</v>
      </c>
      <c r="C140" s="137" t="str">
        <f>IFERROR(IF(B140="","",VLOOKUP(B140,Teams!$A$12:$B$29,2,FALSE)),CONCATENATE("NC-",VLOOKUP(B140,'U17 Non Counters'!$G$3:$I$200,3,FALSE)))</f>
        <v>TN</v>
      </c>
      <c r="D140" s="138" t="str">
        <f ca="1">IFERROR(INDIRECT("'"&amp;C140&amp;"-"&amp;$A138&amp;"'!H"&amp;IF(RIGHT(B138,1)="W",MATCH('Start lists'!C138,'TN-U17'!F:F,0),MATCH('Start lists'!C138,'TN-U17'!B:B,0))+IF(LEFT(D138,1)="A",0,1)&amp;""),IF(RIGHT(A138,2)="17",IF(RIGHT(B138,1)="W",VLOOKUP(B140,'U17 Non Counters'!$G$3:$I$200,2,FALSE),VLOOKUP(B140,'U17 Non Counters'!$B$3:$D$200,2,FALSE)),IF(RIGHT(B138,1)="W",VLOOKUP(B140,'U20 Non Counters'!$G$3:$I$200,2,FALSE),VLOOKUP(B140,'U20 Non Counters'!$B$3:$D$200,2,FALSE))))</f>
        <v>EMMA BARCLAY</v>
      </c>
      <c r="E140" s="138"/>
      <c r="F140" s="139"/>
      <c r="H140" s="136">
        <v>1</v>
      </c>
      <c r="I140" s="136">
        <f>'Lane Draws'!BY2</f>
        <v>88</v>
      </c>
      <c r="J140" s="137" t="str">
        <f>IFERROR(IF(I140="","",VLOOKUP(I140,Teams!$A$12:$B$29,2,FALSE)),CONCATENATE("NC-",VLOOKUP(I140,'U17 Non Counters'!$G$3:$I$200,3,FALSE)))</f>
        <v>TN</v>
      </c>
      <c r="K140" s="138" t="str">
        <f ca="1">IFERROR(INDIRECT("'"&amp;J140&amp;"-"&amp;H138&amp;"'!H"&amp;IF(RIGHT(I138,1)="W",MATCH('Start lists'!J138,'TN-U17'!F:F,0),MATCH('Start lists'!J138,'TN-U17'!J:J,0))+IF(LEFT(K138,1)="A",0,1)&amp;""),IF(RIGHT(H138,2)="17",IF(RIGHT(I138,1)="W",VLOOKUP(I140,'U17 Non Counters'!$G$3:$I$200,2,FALSE),VLOOKUP(I140,'U17 Non Counters'!$B$3:$D$200,2,FALSE)),IF(RIGHT(I138,1)="W",VLOOKUP(I140,'U20 Non Counters'!$G$3:$I$200,2,FALSE),VLOOKUP(I140,'U20 Non Counters'!$B$3:$D$200,2,FALSE))))</f>
        <v>EVE TULLOCH</v>
      </c>
      <c r="L140" s="138"/>
      <c r="M140" s="139"/>
      <c r="N140" s="136"/>
    </row>
    <row r="141" spans="1:14" s="133" customFormat="1" ht="24.95" customHeight="1" x14ac:dyDescent="0.3">
      <c r="A141" s="136">
        <v>2</v>
      </c>
      <c r="B141" s="136">
        <f>'Lane Draws'!BV3</f>
        <v>3</v>
      </c>
      <c r="C141" s="137" t="str">
        <f>IFERROR(IF(B141="","",VLOOKUP(B141,Teams!$A$12:$B$29,2,FALSE)),CONCATENATE("NC-",VLOOKUP(B141,'U17 Non Counters'!$G$3:$I$200,3,FALSE)))</f>
        <v>BSAC</v>
      </c>
      <c r="D141" s="138">
        <f ca="1">IFERROR(INDIRECT("'"&amp;C141&amp;"-"&amp;$A138&amp;"'!H"&amp;IF(RIGHT(B138,1)="W",MATCH('Start lists'!C138,'TN-U17'!F:F,0),MATCH('Start lists'!C138,'TN-U17'!B:B,0))+IF(LEFT(D138,1)="A",0,1)&amp;""),IF(RIGHT(A138,2)="17",IF(RIGHT(B138,1)="W",VLOOKUP(B141,'U17 Non Counters'!$G$3:$I$200,2,FALSE),VLOOKUP(B141,'U17 Non Counters'!$B$3:$D$200,2,FALSE)),IF(RIGHT(B138,1)="W",VLOOKUP(B141,'U20 Non Counters'!$G$3:$I$200,2,FALSE),VLOOKUP(B141,'U20 Non Counters'!$B$3:$D$200,2,FALSE))))</f>
        <v>0</v>
      </c>
      <c r="E141" s="138"/>
      <c r="F141" s="139"/>
      <c r="H141" s="136">
        <v>2</v>
      </c>
      <c r="I141" s="136">
        <f>'Lane Draws'!BY3</f>
        <v>33</v>
      </c>
      <c r="J141" s="137" t="str">
        <f>IFERROR(IF(I141="","",VLOOKUP(I141,Teams!$A$12:$B$29,2,FALSE)),CONCATENATE("NC-",VLOOKUP(I141,'U17 Non Counters'!$G$3:$I$200,3,FALSE)))</f>
        <v>BSAC</v>
      </c>
      <c r="K141" s="138">
        <f ca="1">IFERROR(INDIRECT("'"&amp;J141&amp;"-"&amp;H138&amp;"'!H"&amp;IF(RIGHT(I138,1)="W",MATCH('Start lists'!J138,'TN-U17'!F:F,0),MATCH('Start lists'!J138,'TN-U17'!J:J,0))+IF(LEFT(K138,1)="A",0,1)&amp;""),IF(RIGHT(H138,2)="17",IF(RIGHT(I138,1)="W",VLOOKUP(I141,'U17 Non Counters'!$G$3:$I$200,2,FALSE),VLOOKUP(I141,'U17 Non Counters'!$B$3:$D$200,2,FALSE)),IF(RIGHT(I138,1)="W",VLOOKUP(I141,'U20 Non Counters'!$G$3:$I$200,2,FALSE),VLOOKUP(I141,'U20 Non Counters'!$B$3:$D$200,2,FALSE))))</f>
        <v>0</v>
      </c>
      <c r="L141" s="138"/>
      <c r="M141" s="139"/>
      <c r="N141" s="136"/>
    </row>
    <row r="142" spans="1:14" s="133" customFormat="1" ht="24.95" customHeight="1" x14ac:dyDescent="0.3">
      <c r="A142" s="136">
        <v>3</v>
      </c>
      <c r="B142" s="136">
        <f>'Lane Draws'!BV4</f>
        <v>1</v>
      </c>
      <c r="C142" s="137" t="str">
        <f>IFERROR(IF(B142="","",VLOOKUP(B142,Teams!$A$12:$B$29,2,FALSE)),CONCATENATE("NC-",VLOOKUP(B142,'U17 Non Counters'!$G$3:$I$200,3,FALSE)))</f>
        <v>AAAC</v>
      </c>
      <c r="D142" s="138" t="str">
        <f ca="1">IFERROR(INDIRECT("'"&amp;C142&amp;"-"&amp;$A138&amp;"'!H"&amp;IF(RIGHT(B138,1)="W",MATCH('Start lists'!C138,'TN-U17'!F:F,0),MATCH('Start lists'!C138,'TN-U17'!B:B,0))+IF(LEFT(D138,1)="A",0,1)&amp;""),IF(RIGHT(A138,2)="17",IF(RIGHT(B138,1)="W",VLOOKUP(B142,'U17 Non Counters'!$G$3:$I$200,2,FALSE),VLOOKUP(B142,'U17 Non Counters'!$B$3:$D$200,2,FALSE)),IF(RIGHT(B138,1)="W",VLOOKUP(B142,'U20 Non Counters'!$G$3:$I$200,2,FALSE),VLOOKUP(B142,'U20 Non Counters'!$B$3:$D$200,2,FALSE))))</f>
        <v>Kirsty Purcell</v>
      </c>
      <c r="E142" s="138"/>
      <c r="F142" s="139"/>
      <c r="H142" s="136">
        <v>3</v>
      </c>
      <c r="I142" s="136">
        <f>'Lane Draws'!BY4</f>
        <v>11</v>
      </c>
      <c r="J142" s="137" t="str">
        <f>IFERROR(IF(I142="","",VLOOKUP(I142,Teams!$A$12:$B$29,2,FALSE)),CONCATENATE("NC-",VLOOKUP(I142,'U17 Non Counters'!$G$3:$I$200,3,FALSE)))</f>
        <v>AAAC</v>
      </c>
      <c r="K142" s="138" t="str">
        <f ca="1">IFERROR(INDIRECT("'"&amp;J142&amp;"-"&amp;H138&amp;"'!H"&amp;IF(RIGHT(I138,1)="W",MATCH('Start lists'!J138,'TN-U17'!F:F,0),MATCH('Start lists'!J138,'TN-U17'!J:J,0))+IF(LEFT(K138,1)="A",0,1)&amp;""),IF(RIGHT(H138,2)="17",IF(RIGHT(I138,1)="W",VLOOKUP(I142,'U17 Non Counters'!$G$3:$I$200,2,FALSE),VLOOKUP(I142,'U17 Non Counters'!$B$3:$D$200,2,FALSE)),IF(RIGHT(I138,1)="W",VLOOKUP(I142,'U20 Non Counters'!$G$3:$I$200,2,FALSE),VLOOKUP(I142,'U20 Non Counters'!$B$3:$D$200,2,FALSE))))</f>
        <v>Jess Daniel</v>
      </c>
      <c r="L142" s="138"/>
      <c r="M142" s="139"/>
      <c r="N142" s="136"/>
    </row>
    <row r="143" spans="1:14" s="133" customFormat="1" ht="24.95" customHeight="1" x14ac:dyDescent="0.3">
      <c r="A143" s="136">
        <v>4</v>
      </c>
      <c r="B143" s="136">
        <f>'Lane Draws'!BV5</f>
        <v>6</v>
      </c>
      <c r="C143" s="137" t="str">
        <f>IFERROR(IF(B143="","",VLOOKUP(B143,Teams!$A$12:$B$29,2,FALSE)),CONCATENATE("NC-",VLOOKUP(B143,'U17 Non Counters'!$G$3:$I$200,3,FALSE)))</f>
        <v>ISA</v>
      </c>
      <c r="D143" s="138" t="str">
        <f ca="1">IFERROR(INDIRECT("'"&amp;C143&amp;"-"&amp;$A138&amp;"'!H"&amp;IF(RIGHT(B138,1)="W",MATCH('Start lists'!C138,'TN-U17'!F:F,0),MATCH('Start lists'!C138,'TN-U17'!B:B,0))+IF(LEFT(D138,1)="A",0,1)&amp;""),IF(RIGHT(A138,2)="17",IF(RIGHT(B138,1)="W",VLOOKUP(B143,'U17 Non Counters'!$G$3:$I$200,2,FALSE),VLOOKUP(B143,'U17 Non Counters'!$B$3:$D$200,2,FALSE)),IF(RIGHT(B138,1)="W",VLOOKUP(B143,'U20 Non Counters'!$G$3:$I$200,2,FALSE),VLOOKUP(B143,'U20 Non Counters'!$B$3:$D$200,2,FALSE))))</f>
        <v>Katie Dinwoodie</v>
      </c>
      <c r="E143" s="138"/>
      <c r="F143" s="139"/>
      <c r="H143" s="136">
        <v>4</v>
      </c>
      <c r="I143" s="136">
        <f>'Lane Draws'!BY5</f>
        <v>66</v>
      </c>
      <c r="J143" s="137" t="str">
        <f>IFERROR(IF(I143="","",VLOOKUP(I143,Teams!$A$12:$B$29,2,FALSE)),CONCATENATE("NC-",VLOOKUP(I143,'U17 Non Counters'!$G$3:$I$200,3,FALSE)))</f>
        <v>ISA</v>
      </c>
      <c r="K143" s="138" t="str">
        <f ca="1">IFERROR(INDIRECT("'"&amp;J143&amp;"-"&amp;H138&amp;"'!H"&amp;IF(RIGHT(I138,1)="W",MATCH('Start lists'!J138,'TN-U17'!F:F,0),MATCH('Start lists'!J138,'TN-U17'!J:J,0))+IF(LEFT(K138,1)="A",0,1)&amp;""),IF(RIGHT(H138,2)="17",IF(RIGHT(I138,1)="W",VLOOKUP(I143,'U17 Non Counters'!$G$3:$I$200,2,FALSE),VLOOKUP(I143,'U17 Non Counters'!$B$3:$D$200,2,FALSE)),IF(RIGHT(I138,1)="W",VLOOKUP(I143,'U20 Non Counters'!$G$3:$I$200,2,FALSE),VLOOKUP(I143,'U20 Non Counters'!$B$3:$D$200,2,FALSE))))</f>
        <v>Aimee Smith TBC / Laura Newbold</v>
      </c>
      <c r="L143" s="138"/>
      <c r="M143" s="139"/>
      <c r="N143" s="136"/>
    </row>
    <row r="144" spans="1:14" s="133" customFormat="1" ht="24.95" customHeight="1" x14ac:dyDescent="0.3">
      <c r="A144" s="136">
        <v>5</v>
      </c>
      <c r="B144" s="136">
        <f>'Lane Draws'!BV6</f>
        <v>4</v>
      </c>
      <c r="C144" s="137" t="str">
        <f>IFERROR(IF(B144="","",VLOOKUP(B144,Teams!$A$12:$B$29,2,FALSE)),CONCATENATE("NC-",VLOOKUP(B144,'U17 Non Counters'!$G$3:$I$200,3,FALSE)))</f>
        <v>DHH</v>
      </c>
      <c r="D144" s="138" t="str">
        <f ca="1">IFERROR(INDIRECT("'"&amp;C144&amp;"-"&amp;$A138&amp;"'!H"&amp;IF(RIGHT(B138,1)="W",MATCH('Start lists'!C138,'TN-U17'!F:F,0),MATCH('Start lists'!C138,'TN-U17'!B:B,0))+IF(LEFT(D138,1)="A",0,1)&amp;""),IF(RIGHT(A138,2)="17",IF(RIGHT(B138,1)="W",VLOOKUP(B144,'U17 Non Counters'!$G$3:$I$200,2,FALSE),VLOOKUP(B144,'U17 Non Counters'!$B$3:$D$200,2,FALSE)),IF(RIGHT(B138,1)="W",VLOOKUP(B144,'U20 Non Counters'!$G$3:$I$200,2,FALSE),VLOOKUP(B144,'U20 Non Counters'!$B$3:$D$200,2,FALSE))))</f>
        <v>Megan Gowans</v>
      </c>
      <c r="E144" s="138"/>
      <c r="F144" s="139"/>
      <c r="H144" s="136">
        <v>5</v>
      </c>
      <c r="I144" s="136">
        <f>'Lane Draws'!BY6</f>
        <v>44</v>
      </c>
      <c r="J144" s="137" t="str">
        <f>IFERROR(IF(I144="","",VLOOKUP(I144,Teams!$A$12:$B$29,2,FALSE)),CONCATENATE("NC-",VLOOKUP(I144,'U17 Non Counters'!$G$3:$I$200,3,FALSE)))</f>
        <v>DHH</v>
      </c>
      <c r="K144" s="138">
        <f ca="1">IFERROR(INDIRECT("'"&amp;J144&amp;"-"&amp;H138&amp;"'!H"&amp;IF(RIGHT(I138,1)="W",MATCH('Start lists'!J138,'TN-U17'!F:F,0),MATCH('Start lists'!J138,'TN-U17'!J:J,0))+IF(LEFT(K138,1)="A",0,1)&amp;""),IF(RIGHT(H138,2)="17",IF(RIGHT(I138,1)="W",VLOOKUP(I144,'U17 Non Counters'!$G$3:$I$200,2,FALSE),VLOOKUP(I144,'U17 Non Counters'!$B$3:$D$200,2,FALSE)),IF(RIGHT(I138,1)="W",VLOOKUP(I144,'U20 Non Counters'!$G$3:$I$200,2,FALSE),VLOOKUP(I144,'U20 Non Counters'!$B$3:$D$200,2,FALSE))))</f>
        <v>0</v>
      </c>
      <c r="L144" s="138"/>
      <c r="M144" s="139"/>
      <c r="N144" s="136"/>
    </row>
    <row r="145" spans="1:14" s="133" customFormat="1" ht="24.95" customHeight="1" x14ac:dyDescent="0.3">
      <c r="A145" s="136">
        <v>6</v>
      </c>
      <c r="B145" s="136">
        <f>'Lane Draws'!BV7</f>
        <v>2</v>
      </c>
      <c r="C145" s="137" t="str">
        <f>IFERROR(IF(B145="","",VLOOKUP(B145,Teams!$A$12:$B$29,2,FALSE)),CONCATENATE("NC-",VLOOKUP(B145,'U17 Non Counters'!$G$3:$I$200,3,FALSE)))</f>
        <v>ADAC</v>
      </c>
      <c r="D145" s="138" t="str">
        <f ca="1">IFERROR(INDIRECT("'"&amp;C145&amp;"-"&amp;$A138&amp;"'!H"&amp;IF(RIGHT(B138,1)="W",MATCH('Start lists'!C138,'TN-U17'!F:F,0),MATCH('Start lists'!C138,'TN-U17'!B:B,0))+IF(LEFT(D138,1)="A",0,1)&amp;""),IF(RIGHT(A138,2)="17",IF(RIGHT(B138,1)="W",VLOOKUP(B145,'U17 Non Counters'!$G$3:$I$200,2,FALSE),VLOOKUP(B145,'U17 Non Counters'!$B$3:$D$200,2,FALSE)),IF(RIGHT(B138,1)="W",VLOOKUP(B145,'U20 Non Counters'!$G$3:$I$200,2,FALSE),VLOOKUP(B145,'U20 Non Counters'!$B$3:$D$200,2,FALSE))))</f>
        <v>Rachel Lorimer</v>
      </c>
      <c r="E145" s="138"/>
      <c r="F145" s="139"/>
      <c r="H145" s="136">
        <v>6</v>
      </c>
      <c r="I145" s="136">
        <f>'Lane Draws'!BY7</f>
        <v>22</v>
      </c>
      <c r="J145" s="137" t="str">
        <f>IFERROR(IF(I145="","",VLOOKUP(I145,Teams!$A$12:$B$29,2,FALSE)),CONCATENATE("NC-",VLOOKUP(I145,'U17 Non Counters'!$G$3:$I$200,3,FALSE)))</f>
        <v>ADAC</v>
      </c>
      <c r="K145" s="138" t="str">
        <f ca="1">IFERROR(INDIRECT("'"&amp;J145&amp;"-"&amp;H138&amp;"'!H"&amp;IF(RIGHT(I138,1)="W",MATCH('Start lists'!J138,'TN-U17'!F:F,0),MATCH('Start lists'!J138,'TN-U17'!J:J,0))+IF(LEFT(K138,1)="A",0,1)&amp;""),IF(RIGHT(H138,2)="17",IF(RIGHT(I138,1)="W",VLOOKUP(I145,'U17 Non Counters'!$G$3:$I$200,2,FALSE),VLOOKUP(I145,'U17 Non Counters'!$B$3:$D$200,2,FALSE)),IF(RIGHT(I138,1)="W",VLOOKUP(I145,'U20 Non Counters'!$G$3:$I$200,2,FALSE),VLOOKUP(I145,'U20 Non Counters'!$B$3:$D$200,2,FALSE))))</f>
        <v>Lucy Nicoll</v>
      </c>
      <c r="L145" s="138"/>
      <c r="M145" s="139"/>
      <c r="N145" s="136"/>
    </row>
    <row r="146" spans="1:14" s="133" customFormat="1" ht="24.95" customHeight="1" x14ac:dyDescent="0.3">
      <c r="A146" s="136">
        <v>7</v>
      </c>
      <c r="B146" s="136">
        <f>'Lane Draws'!BV8</f>
        <v>7</v>
      </c>
      <c r="C146" s="137" t="str">
        <f>IFERROR(IF(B146="","",VLOOKUP(B146,Teams!$A$12:$B$29,2,FALSE)),CONCATENATE("NC-",VLOOKUP(B146,'U17 Non Counters'!$G$3:$I$200,3,FALSE)))</f>
        <v>MAC_PSH</v>
      </c>
      <c r="D146" s="138">
        <f ca="1">IFERROR(INDIRECT("'"&amp;C146&amp;"-"&amp;$A138&amp;"'!H"&amp;IF(RIGHT(B138,1)="W",MATCH('Start lists'!C138,'TN-U17'!F:F,0),MATCH('Start lists'!C138,'TN-U17'!B:B,0))+IF(LEFT(D138,1)="A",0,1)&amp;""),IF(RIGHT(A138,2)="17",IF(RIGHT(B138,1)="W",VLOOKUP(B146,'U17 Non Counters'!$G$3:$I$200,2,FALSE),VLOOKUP(B146,'U17 Non Counters'!$B$3:$D$200,2,FALSE)),IF(RIGHT(B138,1)="W",VLOOKUP(B146,'U20 Non Counters'!$G$3:$I$200,2,FALSE),VLOOKUP(B146,'U20 Non Counters'!$B$3:$D$200,2,FALSE))))</f>
        <v>0</v>
      </c>
      <c r="E146" s="138"/>
      <c r="F146" s="139"/>
      <c r="H146" s="136">
        <v>7</v>
      </c>
      <c r="I146" s="136">
        <f>'Lane Draws'!BY8</f>
        <v>77</v>
      </c>
      <c r="J146" s="137" t="str">
        <f>IFERROR(IF(I146="","",VLOOKUP(I146,Teams!$A$12:$B$29,2,FALSE)),CONCATENATE("NC-",VLOOKUP(I146,'U17 Non Counters'!$G$3:$I$200,3,FALSE)))</f>
        <v>MAC_PSH</v>
      </c>
      <c r="K146" s="138">
        <f ca="1">IFERROR(INDIRECT("'"&amp;J146&amp;"-"&amp;H138&amp;"'!H"&amp;IF(RIGHT(I138,1)="W",MATCH('Start lists'!J138,'TN-U17'!F:F,0),MATCH('Start lists'!J138,'TN-U17'!J:J,0))+IF(LEFT(K138,1)="A",0,1)&amp;""),IF(RIGHT(H138,2)="17",IF(RIGHT(I138,1)="W",VLOOKUP(I146,'U17 Non Counters'!$G$3:$I$200,2,FALSE),VLOOKUP(I146,'U17 Non Counters'!$B$3:$D$200,2,FALSE)),IF(RIGHT(I138,1)="W",VLOOKUP(I146,'U20 Non Counters'!$G$3:$I$200,2,FALSE),VLOOKUP(I146,'U20 Non Counters'!$B$3:$D$200,2,FALSE))))</f>
        <v>0</v>
      </c>
      <c r="L146" s="138"/>
      <c r="M146" s="139"/>
      <c r="N146" s="136"/>
    </row>
    <row r="147" spans="1:14" s="133" customFormat="1" ht="24.95" customHeight="1" x14ac:dyDescent="0.3">
      <c r="A147" s="136">
        <v>8</v>
      </c>
      <c r="B147" s="136">
        <f>'Lane Draws'!BV9</f>
        <v>5</v>
      </c>
      <c r="C147" s="137" t="str">
        <f>IFERROR(IF(B147="","",VLOOKUP(B147,Teams!$A$12:$B$29,2,FALSE)),CONCATENATE("NC-",VLOOKUP(B147,'U17 Non Counters'!$G$3:$I$200,3,FALSE)))</f>
        <v>IH</v>
      </c>
      <c r="D147" s="138" t="str">
        <f ca="1">IFERROR(INDIRECT("'"&amp;C147&amp;"-"&amp;$A138&amp;"'!H"&amp;IF(RIGHT(B138,1)="W",MATCH('Start lists'!C138,'TN-U17'!F:F,0),MATCH('Start lists'!C138,'TN-U17'!B:B,0))+IF(LEFT(D138,1)="A",0,1)&amp;""),IF(RIGHT(A138,2)="17",IF(RIGHT(B138,1)="W",VLOOKUP(B147,'U17 Non Counters'!$G$3:$I$200,2,FALSE),VLOOKUP(B147,'U17 Non Counters'!$B$3:$D$200,2,FALSE)),IF(RIGHT(B138,1)="W",VLOOKUP(B147,'U20 Non Counters'!$G$3:$I$200,2,FALSE),VLOOKUP(B147,'U20 Non Counters'!$B$3:$D$200,2,FALSE))))</f>
        <v>Mairi Darroch</v>
      </c>
      <c r="E147" s="138"/>
      <c r="F147" s="139"/>
      <c r="H147" s="136">
        <v>8</v>
      </c>
      <c r="I147" s="136">
        <f>'Lane Draws'!BY9</f>
        <v>55</v>
      </c>
      <c r="J147" s="137" t="str">
        <f>IFERROR(IF(I147="","",VLOOKUP(I147,Teams!$A$12:$B$29,2,FALSE)),CONCATENATE("NC-",VLOOKUP(I147,'U17 Non Counters'!$G$3:$I$200,3,FALSE)))</f>
        <v>IH</v>
      </c>
      <c r="K147" s="138" t="str">
        <f ca="1">IFERROR(INDIRECT("'"&amp;J147&amp;"-"&amp;H138&amp;"'!H"&amp;IF(RIGHT(I138,1)="W",MATCH('Start lists'!J138,'TN-U17'!F:F,0),MATCH('Start lists'!J138,'TN-U17'!J:J,0))+IF(LEFT(K138,1)="A",0,1)&amp;""),IF(RIGHT(H138,2)="17",IF(RIGHT(I138,1)="W",VLOOKUP(I147,'U17 Non Counters'!$G$3:$I$200,2,FALSE),VLOOKUP(I147,'U17 Non Counters'!$B$3:$D$200,2,FALSE)),IF(RIGHT(I138,1)="W",VLOOKUP(I147,'U20 Non Counters'!$G$3:$I$200,2,FALSE),VLOOKUP(I147,'U20 Non Counters'!$B$3:$D$200,2,FALSE))))</f>
        <v>Rachel Johnstone</v>
      </c>
      <c r="L147" s="138"/>
      <c r="M147" s="139"/>
      <c r="N147" s="136"/>
    </row>
    <row r="148" spans="1:14" s="93" customFormat="1" x14ac:dyDescent="0.3">
      <c r="A148" s="98"/>
      <c r="B148" s="98"/>
      <c r="C148" s="99"/>
      <c r="F148" s="105"/>
      <c r="H148" s="98"/>
      <c r="I148" s="98"/>
      <c r="J148" s="99"/>
      <c r="M148" s="105"/>
      <c r="N148" s="98"/>
    </row>
    <row r="149" spans="1:14" s="133" customFormat="1" ht="24.95" customHeight="1" x14ac:dyDescent="0.3">
      <c r="A149" s="213" t="str">
        <f>LEFT(B149,3)</f>
        <v>U20</v>
      </c>
      <c r="B149" s="198" t="s">
        <v>194</v>
      </c>
      <c r="C149" s="128" t="s">
        <v>188</v>
      </c>
      <c r="D149" s="129" t="s">
        <v>18</v>
      </c>
      <c r="E149" s="375">
        <f>IF('Lane Draws'!$CB$12-COUNTIF('Lane Draws'!$CB$2:$CG$9,"&gt;88")=0,0,CONCATENATE('Lane Draws'!$CB$12-COUNTIF('Lane Draws'!$CB$2:$CG$9,"&gt;88"), " Non Counters to put in lanes"))</f>
        <v>0</v>
      </c>
      <c r="F149" s="376"/>
      <c r="H149" s="213" t="str">
        <f>LEFT(I149,3)</f>
        <v>U20</v>
      </c>
      <c r="I149" s="198" t="str">
        <f>B149</f>
        <v>U20W</v>
      </c>
      <c r="J149" s="128" t="s">
        <v>188</v>
      </c>
      <c r="K149" s="129" t="s">
        <v>19</v>
      </c>
      <c r="L149" s="375">
        <f>IF('Lane Draws'!$CB$12-COUNTIF('Lane Draws'!$CB$2:$CG$9,"&gt;88")=0,0,CONCATENATE('Lane Draws'!$CB$12-COUNTIF('Lane Draws'!$CB$2:$CG$9,"&gt;88"), " Non Counters to put in lanes"))</f>
        <v>0</v>
      </c>
      <c r="M149" s="376"/>
      <c r="N149" s="132"/>
    </row>
    <row r="150" spans="1:14" ht="24.95" customHeight="1" x14ac:dyDescent="0.3">
      <c r="A150" s="134" t="s">
        <v>97</v>
      </c>
      <c r="B150" s="117" t="s">
        <v>23</v>
      </c>
      <c r="C150" s="124" t="s">
        <v>17</v>
      </c>
      <c r="D150" s="124" t="s">
        <v>20</v>
      </c>
      <c r="E150" s="124" t="s">
        <v>2</v>
      </c>
      <c r="F150" s="135" t="s">
        <v>152</v>
      </c>
      <c r="H150" s="134" t="s">
        <v>97</v>
      </c>
      <c r="I150" s="117" t="s">
        <v>23</v>
      </c>
      <c r="J150" s="124" t="s">
        <v>17</v>
      </c>
      <c r="K150" s="124" t="s">
        <v>20</v>
      </c>
      <c r="L150" s="124" t="s">
        <v>2</v>
      </c>
      <c r="M150" s="135" t="s">
        <v>152</v>
      </c>
      <c r="N150" s="123"/>
    </row>
    <row r="151" spans="1:14" s="133" customFormat="1" ht="24.95" customHeight="1" x14ac:dyDescent="0.3">
      <c r="A151" s="136">
        <v>1</v>
      </c>
      <c r="B151" s="136">
        <f>'Lane Draws'!CB2</f>
        <v>8</v>
      </c>
      <c r="C151" s="137" t="str">
        <f>IFERROR(IF(B151="","",VLOOKUP(B151,Teams!$A$12:$B$29,2,FALSE)),CONCATENATE("NC-",VLOOKUP(B151,'U20 Non Counters'!$G$3:$I$200,3,FALSE)))</f>
        <v>TN</v>
      </c>
      <c r="D151" s="138" t="str">
        <f ca="1">IFERROR(INDIRECT("'"&amp;C151&amp;"-"&amp;$A149&amp;"'!H"&amp;IF(RIGHT(B149,1)="W",MATCH('Start lists'!C149,'TN-U20'!F:F,0),MATCH('Start lists'!C149,'TN-U20'!B:B,0))+IF(LEFT(D149,1)="A",0,1)&amp;""),IF(RIGHT(A149,2)="17",IF(RIGHT(B149,1)="W",VLOOKUP(B151,'U17 Non Counters'!$G$3:$I$200,2,FALSE),VLOOKUP(B151,'U17 Non Counters'!$B$3:$D$200,2,FALSE)),IF(RIGHT(B149,1)="W",VLOOKUP(B151,'U20 Non Counters'!$G$3:$I$200,2,FALSE),VLOOKUP(B151,'U20 Non Counters'!$B$3:$D$200,2,FALSE))))</f>
        <v>GRACE WHELAN</v>
      </c>
      <c r="E151" s="138"/>
      <c r="F151" s="139"/>
      <c r="H151" s="136">
        <v>1</v>
      </c>
      <c r="I151" s="136">
        <f>'Lane Draws'!CE2</f>
        <v>88</v>
      </c>
      <c r="J151" s="137" t="str">
        <f>IFERROR(IF(I151="","",VLOOKUP(I151,Teams!$A$12:$B$29,2,FALSE)),CONCATENATE("NC-",VLOOKUP(I151,'U20 Non Counters'!$G$3:$I$200,3,FALSE)))</f>
        <v>TN</v>
      </c>
      <c r="K151" s="138" t="str">
        <f ca="1">IFERROR(INDIRECT("'"&amp;J151&amp;"-"&amp;H149&amp;"'!H"&amp;IF(RIGHT(I149,1)="W",MATCH('Start lists'!J149,'TN-U20'!F:F,0),MATCH('Start lists'!J149,'TN-U20'!J:J,0))+IF(LEFT(K149,1)="A",0,1)&amp;""),IF(RIGHT(H149,2)="17",IF(RIGHT(I149,1)="W",VLOOKUP(I151,'U17 Non Counters'!$G$3:$I$200,2,FALSE),VLOOKUP(I151,'U17 Non Counters'!$B$3:$D$200,2,FALSE)),IF(RIGHT(I149,1)="W",VLOOKUP(I151,'U20 Non Counters'!$G$3:$I$200,2,FALSE),VLOOKUP(I151,'U20 Non Counters'!$B$3:$D$200,2,FALSE))))</f>
        <v>MAIRI WEIR</v>
      </c>
      <c r="L151" s="138"/>
      <c r="M151" s="139"/>
      <c r="N151" s="136"/>
    </row>
    <row r="152" spans="1:14" s="133" customFormat="1" ht="24.95" customHeight="1" x14ac:dyDescent="0.3">
      <c r="A152" s="136">
        <v>2</v>
      </c>
      <c r="B152" s="136">
        <f>'Lane Draws'!CB3</f>
        <v>3</v>
      </c>
      <c r="C152" s="137" t="str">
        <f>IFERROR(IF(B152="","",VLOOKUP(B152,Teams!$A$12:$B$29,2,FALSE)),CONCATENATE("NC-",VLOOKUP(B152,'U20 Non Counters'!$G$3:$I$200,3,FALSE)))</f>
        <v>BSAC</v>
      </c>
      <c r="D152" s="138">
        <f ca="1">IFERROR(INDIRECT("'"&amp;C152&amp;"-"&amp;$A149&amp;"'!H"&amp;IF(RIGHT(B149,1)="W",MATCH('Start lists'!C149,'TN-U20'!F:F,0),MATCH('Start lists'!C149,'TN-U20'!B:B,0))+IF(LEFT(D149,1)="A",0,1)&amp;""),IF(RIGHT(A149,2)="17",IF(RIGHT(B149,1)="W",VLOOKUP(B152,'U17 Non Counters'!$G$3:$I$200,2,FALSE),VLOOKUP(B152,'U17 Non Counters'!$B$3:$D$200,2,FALSE)),IF(RIGHT(B149,1)="W",VLOOKUP(B152,'U20 Non Counters'!$G$3:$I$200,2,FALSE),VLOOKUP(B152,'U20 Non Counters'!$B$3:$D$200,2,FALSE))))</f>
        <v>0</v>
      </c>
      <c r="E152" s="138"/>
      <c r="F152" s="139"/>
      <c r="H152" s="136">
        <v>2</v>
      </c>
      <c r="I152" s="136">
        <f>'Lane Draws'!CE3</f>
        <v>33</v>
      </c>
      <c r="J152" s="137" t="str">
        <f>IFERROR(IF(I152="","",VLOOKUP(I152,Teams!$A$12:$B$29,2,FALSE)),CONCATENATE("NC-",VLOOKUP(I152,'U20 Non Counters'!$G$3:$I$200,3,FALSE)))</f>
        <v>BSAC</v>
      </c>
      <c r="K152" s="138">
        <f ca="1">IFERROR(INDIRECT("'"&amp;J152&amp;"-"&amp;H149&amp;"'!H"&amp;IF(RIGHT(I149,1)="W",MATCH('Start lists'!J149,'TN-U20'!F:F,0),MATCH('Start lists'!J149,'TN-U20'!J:J,0))+IF(LEFT(K149,1)="A",0,1)&amp;""),IF(RIGHT(H149,2)="17",IF(RIGHT(I149,1)="W",VLOOKUP(I152,'U17 Non Counters'!$G$3:$I$200,2,FALSE),VLOOKUP(I152,'U17 Non Counters'!$B$3:$D$200,2,FALSE)),IF(RIGHT(I149,1)="W",VLOOKUP(I152,'U20 Non Counters'!$G$3:$I$200,2,FALSE),VLOOKUP(I152,'U20 Non Counters'!$B$3:$D$200,2,FALSE))))</f>
        <v>0</v>
      </c>
      <c r="L152" s="138"/>
      <c r="M152" s="139"/>
      <c r="N152" s="136"/>
    </row>
    <row r="153" spans="1:14" s="133" customFormat="1" ht="24.95" customHeight="1" x14ac:dyDescent="0.3">
      <c r="A153" s="136">
        <v>3</v>
      </c>
      <c r="B153" s="136">
        <f>'Lane Draws'!CB4</f>
        <v>1</v>
      </c>
      <c r="C153" s="137" t="str">
        <f>IFERROR(IF(B153="","",VLOOKUP(B153,Teams!$A$12:$B$29,2,FALSE)),CONCATENATE("NC-",VLOOKUP(B153,'U20 Non Counters'!$G$3:$I$200,3,FALSE)))</f>
        <v>AAAC</v>
      </c>
      <c r="D153" s="138">
        <f ca="1">IFERROR(INDIRECT("'"&amp;C153&amp;"-"&amp;$A149&amp;"'!H"&amp;IF(RIGHT(B149,1)="W",MATCH('Start lists'!C149,'TN-U20'!F:F,0),MATCH('Start lists'!C149,'TN-U20'!B:B,0))+IF(LEFT(D149,1)="A",0,1)&amp;""),IF(RIGHT(A149,2)="17",IF(RIGHT(B149,1)="W",VLOOKUP(B153,'U17 Non Counters'!$G$3:$I$200,2,FALSE),VLOOKUP(B153,'U17 Non Counters'!$B$3:$D$200,2,FALSE)),IF(RIGHT(B149,1)="W",VLOOKUP(B153,'U20 Non Counters'!$G$3:$I$200,2,FALSE),VLOOKUP(B153,'U20 Non Counters'!$B$3:$D$200,2,FALSE))))</f>
        <v>0</v>
      </c>
      <c r="E153" s="138"/>
      <c r="F153" s="139"/>
      <c r="H153" s="136">
        <v>3</v>
      </c>
      <c r="I153" s="136">
        <f>'Lane Draws'!CE4</f>
        <v>11</v>
      </c>
      <c r="J153" s="137" t="str">
        <f>IFERROR(IF(I153="","",VLOOKUP(I153,Teams!$A$12:$B$29,2,FALSE)),CONCATENATE("NC-",VLOOKUP(I153,'U20 Non Counters'!$G$3:$I$200,3,FALSE)))</f>
        <v>AAAC</v>
      </c>
      <c r="K153" s="138">
        <f ca="1">IFERROR(INDIRECT("'"&amp;J153&amp;"-"&amp;H149&amp;"'!H"&amp;IF(RIGHT(I149,1)="W",MATCH('Start lists'!J149,'TN-U20'!F:F,0),MATCH('Start lists'!J149,'TN-U20'!J:J,0))+IF(LEFT(K149,1)="A",0,1)&amp;""),IF(RIGHT(H149,2)="17",IF(RIGHT(I149,1)="W",VLOOKUP(I153,'U17 Non Counters'!$G$3:$I$200,2,FALSE),VLOOKUP(I153,'U17 Non Counters'!$B$3:$D$200,2,FALSE)),IF(RIGHT(I149,1)="W",VLOOKUP(I153,'U20 Non Counters'!$G$3:$I$200,2,FALSE),VLOOKUP(I153,'U20 Non Counters'!$B$3:$D$200,2,FALSE))))</f>
        <v>0</v>
      </c>
      <c r="L153" s="138"/>
      <c r="M153" s="139"/>
      <c r="N153" s="136"/>
    </row>
    <row r="154" spans="1:14" s="133" customFormat="1" ht="24.95" customHeight="1" x14ac:dyDescent="0.3">
      <c r="A154" s="136">
        <v>4</v>
      </c>
      <c r="B154" s="136">
        <f>'Lane Draws'!CB5</f>
        <v>6</v>
      </c>
      <c r="C154" s="137" t="str">
        <f>IFERROR(IF(B154="","",VLOOKUP(B154,Teams!$A$12:$B$29,2,FALSE)),CONCATENATE("NC-",VLOOKUP(B154,'U20 Non Counters'!$G$3:$I$200,3,FALSE)))</f>
        <v>ISA</v>
      </c>
      <c r="D154" s="138" t="str">
        <f ca="1">IFERROR(INDIRECT("'"&amp;C154&amp;"-"&amp;$A149&amp;"'!H"&amp;IF(RIGHT(B149,1)="W",MATCH('Start lists'!C149,'TN-U20'!F:F,0),MATCH('Start lists'!C149,'TN-U20'!B:B,0))+IF(LEFT(D149,1)="A",0,1)&amp;""),IF(RIGHT(A149,2)="17",IF(RIGHT(B149,1)="W",VLOOKUP(B154,'U17 Non Counters'!$G$3:$I$200,2,FALSE),VLOOKUP(B154,'U17 Non Counters'!$B$3:$D$200,2,FALSE)),IF(RIGHT(B149,1)="W",VLOOKUP(B154,'U20 Non Counters'!$G$3:$I$200,2,FALSE),VLOOKUP(B154,'U20 Non Counters'!$B$3:$D$200,2,FALSE))))</f>
        <v>Eilidh MacLeod</v>
      </c>
      <c r="E154" s="138"/>
      <c r="F154" s="139"/>
      <c r="H154" s="136">
        <v>4</v>
      </c>
      <c r="I154" s="136">
        <f>'Lane Draws'!CE5</f>
        <v>66</v>
      </c>
      <c r="J154" s="137" t="str">
        <f>IFERROR(IF(I154="","",VLOOKUP(I154,Teams!$A$12:$B$29,2,FALSE)),CONCATENATE("NC-",VLOOKUP(I154,'U20 Non Counters'!$G$3:$I$200,3,FALSE)))</f>
        <v>ISA</v>
      </c>
      <c r="K154" s="138">
        <f ca="1">IFERROR(INDIRECT("'"&amp;J154&amp;"-"&amp;H149&amp;"'!H"&amp;IF(RIGHT(I149,1)="W",MATCH('Start lists'!J149,'TN-U20'!F:F,0),MATCH('Start lists'!J149,'TN-U20'!J:J,0))+IF(LEFT(K149,1)="A",0,1)&amp;""),IF(RIGHT(H149,2)="17",IF(RIGHT(I149,1)="W",VLOOKUP(I154,'U17 Non Counters'!$G$3:$I$200,2,FALSE),VLOOKUP(I154,'U17 Non Counters'!$B$3:$D$200,2,FALSE)),IF(RIGHT(I149,1)="W",VLOOKUP(I154,'U20 Non Counters'!$G$3:$I$200,2,FALSE),VLOOKUP(I154,'U20 Non Counters'!$B$3:$D$200,2,FALSE))))</f>
        <v>0</v>
      </c>
      <c r="L154" s="138"/>
      <c r="M154" s="139"/>
      <c r="N154" s="136"/>
    </row>
    <row r="155" spans="1:14" s="133" customFormat="1" ht="24.95" customHeight="1" x14ac:dyDescent="0.3">
      <c r="A155" s="136">
        <v>5</v>
      </c>
      <c r="B155" s="136">
        <f>'Lane Draws'!CB6</f>
        <v>4</v>
      </c>
      <c r="C155" s="137" t="str">
        <f>IFERROR(IF(B155="","",VLOOKUP(B155,Teams!$A$12:$B$29,2,FALSE)),CONCATENATE("NC-",VLOOKUP(B155,'U20 Non Counters'!$G$3:$I$200,3,FALSE)))</f>
        <v>DHH</v>
      </c>
      <c r="D155" s="138" t="str">
        <f ca="1">IFERROR(INDIRECT("'"&amp;C155&amp;"-"&amp;$A149&amp;"'!H"&amp;IF(RIGHT(B149,1)="W",MATCH('Start lists'!C149,'TN-U20'!F:F,0),MATCH('Start lists'!C149,'TN-U20'!B:B,0))+IF(LEFT(D149,1)="A",0,1)&amp;""),IF(RIGHT(A149,2)="17",IF(RIGHT(B149,1)="W",VLOOKUP(B155,'U17 Non Counters'!$G$3:$I$200,2,FALSE),VLOOKUP(B155,'U17 Non Counters'!$B$3:$D$200,2,FALSE)),IF(RIGHT(B149,1)="W",VLOOKUP(B155,'U20 Non Counters'!$G$3:$I$200,2,FALSE),VLOOKUP(B155,'U20 Non Counters'!$B$3:$D$200,2,FALSE))))</f>
        <v>Carly Tragham</v>
      </c>
      <c r="E155" s="138"/>
      <c r="F155" s="139"/>
      <c r="H155" s="136">
        <v>5</v>
      </c>
      <c r="I155" s="136">
        <f>'Lane Draws'!CE6</f>
        <v>44</v>
      </c>
      <c r="J155" s="137" t="str">
        <f>IFERROR(IF(I155="","",VLOOKUP(I155,Teams!$A$12:$B$29,2,FALSE)),CONCATENATE("NC-",VLOOKUP(I155,'U20 Non Counters'!$G$3:$I$200,3,FALSE)))</f>
        <v>DHH</v>
      </c>
      <c r="K155" s="138" t="str">
        <f ca="1">IFERROR(INDIRECT("'"&amp;J155&amp;"-"&amp;H149&amp;"'!H"&amp;IF(RIGHT(I149,1)="W",MATCH('Start lists'!J149,'TN-U20'!F:F,0),MATCH('Start lists'!J149,'TN-U20'!J:J,0))+IF(LEFT(K149,1)="A",0,1)&amp;""),IF(RIGHT(H149,2)="17",IF(RIGHT(I149,1)="W",VLOOKUP(I155,'U17 Non Counters'!$G$3:$I$200,2,FALSE),VLOOKUP(I155,'U17 Non Counters'!$B$3:$D$200,2,FALSE)),IF(RIGHT(I149,1)="W",VLOOKUP(I155,'U20 Non Counters'!$G$3:$I$200,2,FALSE),VLOOKUP(I155,'U20 Non Counters'!$B$3:$D$200,2,FALSE))))</f>
        <v>Phoebe Moncur</v>
      </c>
      <c r="L155" s="138"/>
      <c r="M155" s="139"/>
      <c r="N155" s="136"/>
    </row>
    <row r="156" spans="1:14" s="133" customFormat="1" ht="24.95" customHeight="1" x14ac:dyDescent="0.3">
      <c r="A156" s="136">
        <v>6</v>
      </c>
      <c r="B156" s="136">
        <f>'Lane Draws'!CB7</f>
        <v>2</v>
      </c>
      <c r="C156" s="137" t="str">
        <f>IFERROR(IF(B156="","",VLOOKUP(B156,Teams!$A$12:$B$29,2,FALSE)),CONCATENATE("NC-",VLOOKUP(B156,'U20 Non Counters'!$G$3:$I$200,3,FALSE)))</f>
        <v>ADAC</v>
      </c>
      <c r="D156" s="138">
        <f ca="1">IFERROR(INDIRECT("'"&amp;C156&amp;"-"&amp;$A149&amp;"'!H"&amp;IF(RIGHT(B149,1)="W",MATCH('Start lists'!C149,'TN-U20'!F:F,0),MATCH('Start lists'!C149,'TN-U20'!B:B,0))+IF(LEFT(D149,1)="A",0,1)&amp;""),IF(RIGHT(A149,2)="17",IF(RIGHT(B149,1)="W",VLOOKUP(B156,'U17 Non Counters'!$G$3:$I$200,2,FALSE),VLOOKUP(B156,'U17 Non Counters'!$B$3:$D$200,2,FALSE)),IF(RIGHT(B149,1)="W",VLOOKUP(B156,'U20 Non Counters'!$G$3:$I$200,2,FALSE),VLOOKUP(B156,'U20 Non Counters'!$B$3:$D$200,2,FALSE))))</f>
        <v>0</v>
      </c>
      <c r="E156" s="138"/>
      <c r="F156" s="139"/>
      <c r="H156" s="136">
        <v>6</v>
      </c>
      <c r="I156" s="136">
        <f>'Lane Draws'!CE7</f>
        <v>22</v>
      </c>
      <c r="J156" s="137" t="str">
        <f>IFERROR(IF(I156="","",VLOOKUP(I156,Teams!$A$12:$B$29,2,FALSE)),CONCATENATE("NC-",VLOOKUP(I156,'U20 Non Counters'!$G$3:$I$200,3,FALSE)))</f>
        <v>ADAC</v>
      </c>
      <c r="K156" s="138">
        <f ca="1">IFERROR(INDIRECT("'"&amp;J156&amp;"-"&amp;H149&amp;"'!H"&amp;IF(RIGHT(I149,1)="W",MATCH('Start lists'!J149,'TN-U20'!F:F,0),MATCH('Start lists'!J149,'TN-U20'!J:J,0))+IF(LEFT(K149,1)="A",0,1)&amp;""),IF(RIGHT(H149,2)="17",IF(RIGHT(I149,1)="W",VLOOKUP(I156,'U17 Non Counters'!$G$3:$I$200,2,FALSE),VLOOKUP(I156,'U17 Non Counters'!$B$3:$D$200,2,FALSE)),IF(RIGHT(I149,1)="W",VLOOKUP(I156,'U20 Non Counters'!$G$3:$I$200,2,FALSE),VLOOKUP(I156,'U20 Non Counters'!$B$3:$D$200,2,FALSE))))</f>
        <v>0</v>
      </c>
      <c r="L156" s="138"/>
      <c r="M156" s="139"/>
      <c r="N156" s="136"/>
    </row>
    <row r="157" spans="1:14" s="133" customFormat="1" ht="24.95" customHeight="1" x14ac:dyDescent="0.3">
      <c r="A157" s="136">
        <v>7</v>
      </c>
      <c r="B157" s="136">
        <f>'Lane Draws'!CB8</f>
        <v>7</v>
      </c>
      <c r="C157" s="137" t="str">
        <f>IFERROR(IF(B157="","",VLOOKUP(B157,Teams!$A$12:$B$29,2,FALSE)),CONCATENATE("NC-",VLOOKUP(B157,'U20 Non Counters'!$G$3:$I$200,3,FALSE)))</f>
        <v>MAC_PSH</v>
      </c>
      <c r="D157" s="138">
        <f ca="1">IFERROR(INDIRECT("'"&amp;C157&amp;"-"&amp;$A149&amp;"'!H"&amp;IF(RIGHT(B149,1)="W",MATCH('Start lists'!C149,'TN-U20'!F:F,0),MATCH('Start lists'!C149,'TN-U20'!B:B,0))+IF(LEFT(D149,1)="A",0,1)&amp;""),IF(RIGHT(A149,2)="17",IF(RIGHT(B149,1)="W",VLOOKUP(B157,'U17 Non Counters'!$G$3:$I$200,2,FALSE),VLOOKUP(B157,'U17 Non Counters'!$B$3:$D$200,2,FALSE)),IF(RIGHT(B149,1)="W",VLOOKUP(B157,'U20 Non Counters'!$G$3:$I$200,2,FALSE),VLOOKUP(B157,'U20 Non Counters'!$B$3:$D$200,2,FALSE))))</f>
        <v>0</v>
      </c>
      <c r="E157" s="138"/>
      <c r="F157" s="139"/>
      <c r="H157" s="136">
        <v>7</v>
      </c>
      <c r="I157" s="136">
        <f>'Lane Draws'!CE8</f>
        <v>77</v>
      </c>
      <c r="J157" s="137" t="str">
        <f>IFERROR(IF(I157="","",VLOOKUP(I157,Teams!$A$12:$B$29,2,FALSE)),CONCATENATE("NC-",VLOOKUP(I157,'U20 Non Counters'!$G$3:$I$200,3,FALSE)))</f>
        <v>MAC_PSH</v>
      </c>
      <c r="K157" s="138">
        <f ca="1">IFERROR(INDIRECT("'"&amp;J157&amp;"-"&amp;H149&amp;"'!H"&amp;IF(RIGHT(I149,1)="W",MATCH('Start lists'!J149,'TN-U20'!F:F,0),MATCH('Start lists'!J149,'TN-U20'!J:J,0))+IF(LEFT(K149,1)="A",0,1)&amp;""),IF(RIGHT(H149,2)="17",IF(RIGHT(I149,1)="W",VLOOKUP(I157,'U17 Non Counters'!$G$3:$I$200,2,FALSE),VLOOKUP(I157,'U17 Non Counters'!$B$3:$D$200,2,FALSE)),IF(RIGHT(I149,1)="W",VLOOKUP(I157,'U20 Non Counters'!$G$3:$I$200,2,FALSE),VLOOKUP(I157,'U20 Non Counters'!$B$3:$D$200,2,FALSE))))</f>
        <v>0</v>
      </c>
      <c r="L157" s="138"/>
      <c r="M157" s="139"/>
      <c r="N157" s="136"/>
    </row>
    <row r="158" spans="1:14" s="133" customFormat="1" ht="24.95" customHeight="1" x14ac:dyDescent="0.3">
      <c r="A158" s="136">
        <v>8</v>
      </c>
      <c r="B158" s="136">
        <f>'Lane Draws'!CB9</f>
        <v>5</v>
      </c>
      <c r="C158" s="137" t="str">
        <f>IFERROR(IF(B158="","",VLOOKUP(B158,Teams!$A$12:$B$29,2,FALSE)),CONCATENATE("NC-",VLOOKUP(B158,'U20 Non Counters'!$G$3:$I$200,3,FALSE)))</f>
        <v>IH</v>
      </c>
      <c r="D158" s="138">
        <f ca="1">IFERROR(INDIRECT("'"&amp;C158&amp;"-"&amp;$A149&amp;"'!H"&amp;IF(RIGHT(B149,1)="W",MATCH('Start lists'!C149,'TN-U20'!F:F,0),MATCH('Start lists'!C149,'TN-U20'!B:B,0))+IF(LEFT(D149,1)="A",0,1)&amp;""),IF(RIGHT(A149,2)="17",IF(RIGHT(B149,1)="W",VLOOKUP(B158,'U17 Non Counters'!$G$3:$I$200,2,FALSE),VLOOKUP(B158,'U17 Non Counters'!$B$3:$D$200,2,FALSE)),IF(RIGHT(B149,1)="W",VLOOKUP(B158,'U20 Non Counters'!$G$3:$I$200,2,FALSE),VLOOKUP(B158,'U20 Non Counters'!$B$3:$D$200,2,FALSE))))</f>
        <v>0</v>
      </c>
      <c r="E158" s="138"/>
      <c r="F158" s="139"/>
      <c r="H158" s="136">
        <v>8</v>
      </c>
      <c r="I158" s="136">
        <f>'Lane Draws'!CE9</f>
        <v>55</v>
      </c>
      <c r="J158" s="137" t="str">
        <f>IFERROR(IF(I158="","",VLOOKUP(I158,Teams!$A$12:$B$29,2,FALSE)),CONCATENATE("NC-",VLOOKUP(I158,'U20 Non Counters'!$G$3:$I$200,3,FALSE)))</f>
        <v>IH</v>
      </c>
      <c r="K158" s="138">
        <f ca="1">IFERROR(INDIRECT("'"&amp;J158&amp;"-"&amp;H149&amp;"'!H"&amp;IF(RIGHT(I149,1)="W",MATCH('Start lists'!J149,'TN-U20'!F:F,0),MATCH('Start lists'!J149,'TN-U20'!J:J,0))+IF(LEFT(K149,1)="A",0,1)&amp;""),IF(RIGHT(H149,2)="17",IF(RIGHT(I149,1)="W",VLOOKUP(I158,'U17 Non Counters'!$G$3:$I$200,2,FALSE),VLOOKUP(I158,'U17 Non Counters'!$B$3:$D$200,2,FALSE)),IF(RIGHT(I149,1)="W",VLOOKUP(I158,'U20 Non Counters'!$G$3:$I$200,2,FALSE),VLOOKUP(I158,'U20 Non Counters'!$B$3:$D$200,2,FALSE))))</f>
        <v>0</v>
      </c>
      <c r="L158" s="138"/>
      <c r="M158" s="139"/>
      <c r="N158" s="136"/>
    </row>
    <row r="159" spans="1:14" s="93" customFormat="1" x14ac:dyDescent="0.3">
      <c r="A159" s="98"/>
      <c r="B159" s="98"/>
      <c r="C159" s="99"/>
      <c r="F159" s="105"/>
      <c r="H159" s="98"/>
      <c r="I159" s="98"/>
      <c r="J159" s="99"/>
      <c r="M159" s="105"/>
      <c r="N159" s="98"/>
    </row>
    <row r="160" spans="1:14" s="133" customFormat="1" ht="24.95" customHeight="1" x14ac:dyDescent="0.3">
      <c r="A160" s="213" t="str">
        <f>LEFT(B160,3)</f>
        <v>U17</v>
      </c>
      <c r="B160" s="198" t="s">
        <v>31</v>
      </c>
      <c r="C160" s="128" t="s">
        <v>188</v>
      </c>
      <c r="D160" s="129" t="s">
        <v>18</v>
      </c>
      <c r="E160" s="375">
        <f>IF('Lane Draws'!$CH$12-COUNTIF('Lane Draws'!$CH$2:$CM$9,"&gt;88")=0,0,CONCATENATE('Lane Draws'!$CH$12-COUNTIF('Lane Draws'!$CH$2:$CM$9,"&gt;88"), " Non Counters to put in lanes"))</f>
        <v>0</v>
      </c>
      <c r="F160" s="376"/>
      <c r="H160" s="213" t="str">
        <f>LEFT(I160,3)</f>
        <v>U17</v>
      </c>
      <c r="I160" s="198" t="str">
        <f>B160</f>
        <v>U17M</v>
      </c>
      <c r="J160" s="128" t="s">
        <v>188</v>
      </c>
      <c r="K160" s="129" t="s">
        <v>19</v>
      </c>
      <c r="L160" s="375">
        <f>IF('Lane Draws'!$CH$12-COUNTIF('Lane Draws'!$CH$2:$CM$9,"&gt;88")=0,0,CONCATENATE('Lane Draws'!$CH$12-COUNTIF('Lane Draws'!$CH$2:$CM$9,"&gt;88"), " Non Counters to put in lanes"))</f>
        <v>0</v>
      </c>
      <c r="M160" s="376"/>
      <c r="N160" s="132"/>
    </row>
    <row r="161" spans="1:14" ht="24.95" customHeight="1" x14ac:dyDescent="0.3">
      <c r="A161" s="134" t="s">
        <v>97</v>
      </c>
      <c r="B161" s="117" t="s">
        <v>23</v>
      </c>
      <c r="C161" s="124" t="s">
        <v>17</v>
      </c>
      <c r="D161" s="124" t="s">
        <v>20</v>
      </c>
      <c r="E161" s="124" t="s">
        <v>2</v>
      </c>
      <c r="F161" s="135" t="s">
        <v>152</v>
      </c>
      <c r="H161" s="134" t="s">
        <v>97</v>
      </c>
      <c r="I161" s="117" t="s">
        <v>23</v>
      </c>
      <c r="J161" s="124" t="s">
        <v>17</v>
      </c>
      <c r="K161" s="124" t="s">
        <v>20</v>
      </c>
      <c r="L161" s="124" t="s">
        <v>2</v>
      </c>
      <c r="M161" s="135" t="s">
        <v>152</v>
      </c>
      <c r="N161" s="123"/>
    </row>
    <row r="162" spans="1:14" s="133" customFormat="1" ht="24.95" customHeight="1" x14ac:dyDescent="0.3">
      <c r="A162" s="136">
        <v>1</v>
      </c>
      <c r="B162" s="136">
        <f>'Lane Draws'!CH2</f>
        <v>8</v>
      </c>
      <c r="C162" s="137" t="str">
        <f>IFERROR(IF(B162="","",VLOOKUP(B162,Teams!$A$12:$B$29,2,FALSE)),CONCATENATE("NC-",VLOOKUP(B162,'U17 Non Counters'!$B$3:$D$200,3,FALSE)))</f>
        <v>TN</v>
      </c>
      <c r="D162" s="138" t="str">
        <f ca="1">IFERROR(INDIRECT("'"&amp;C162&amp;"-"&amp;$A160&amp;"'!D"&amp;IF(RIGHT(B160,1)="W",MATCH('Start lists'!C160,'TN-U17'!F:F,0),MATCH('Start lists'!C160,'TN-U17'!B:B,0))+IF(LEFT(D160,1)="A",0,1)&amp;""),IF(RIGHT(A160,2)="17",IF(RIGHT(B160,1)="W",VLOOKUP(B162,'U17 Non Counters'!$G$3:$I$200,2,FALSE),VLOOKUP(B162,'U17 Non Counters'!$B$3:$D$200,2,FALSE)),IF(RIGHT(B160,1)="W",VLOOKUP(B162,'U20 Non Counters'!$G$3:$I$200,2,FALSE),VLOOKUP(B162,'U20 Non Counters'!$B$3:$D$200,2,FALSE))))</f>
        <v>DANNY MCPAKE</v>
      </c>
      <c r="E162" s="138"/>
      <c r="F162" s="139"/>
      <c r="H162" s="136">
        <v>1</v>
      </c>
      <c r="I162" s="136">
        <f>'Lane Draws'!CK2</f>
        <v>88</v>
      </c>
      <c r="J162" s="137" t="str">
        <f>IFERROR(IF(I162="","",VLOOKUP(I162,Teams!$A$12:$B$29,2,FALSE)),CONCATENATE("NC-",VLOOKUP(I162,'U17 Non Counters'!$B$3:$D$200,3,FALSE)))</f>
        <v>TN</v>
      </c>
      <c r="K162" s="138" t="str">
        <f ca="1">IFERROR(INDIRECT("'"&amp;J162&amp;"-"&amp;H160&amp;"'!D"&amp;IF(RIGHT(I160,1)="W",MATCH('Start lists'!J160,'TN-U17'!F:F,0),MATCH('Start lists'!J160,'TN-U17'!B:B,0))+IF(LEFT(K160,1)="A",0,1)&amp;""),IF(RIGHT(H160,2)="17",IF(RIGHT(I160,1)="W",VLOOKUP(I162,'U17 Non Counters'!$G$3:$I$200,2,FALSE),VLOOKUP(I162,'U17 Non Counters'!$B$3:$D$200,2,FALSE)),IF(RIGHT(I160,1)="W",VLOOKUP(I162,'U20 Non Counters'!$G$3:$I$200,2,FALSE),VLOOKUP(I162,'U20 Non Counters'!$B$3:$D$200,2,FALSE))))</f>
        <v>DAVID SCOTT</v>
      </c>
      <c r="L162" s="138"/>
      <c r="M162" s="139"/>
      <c r="N162" s="136"/>
    </row>
    <row r="163" spans="1:14" s="133" customFormat="1" ht="24.95" customHeight="1" x14ac:dyDescent="0.3">
      <c r="A163" s="136">
        <v>2</v>
      </c>
      <c r="B163" s="136">
        <f>'Lane Draws'!CH3</f>
        <v>3</v>
      </c>
      <c r="C163" s="137" t="str">
        <f>IFERROR(IF(B163="","",VLOOKUP(B163,Teams!$A$12:$B$29,2,FALSE)),CONCATENATE("NC-",VLOOKUP(B163,'U17 Non Counters'!$B$3:$D$200,3,FALSE)))</f>
        <v>BSAC</v>
      </c>
      <c r="D163" s="138" t="str">
        <f ca="1">IFERROR(INDIRECT("'"&amp;C163&amp;"-"&amp;$A160&amp;"'!D"&amp;IF(RIGHT(B160,1)="W",MATCH('Start lists'!C160,'TN-U17'!F:F,0),MATCH('Start lists'!C160,'TN-U17'!B:B,0))+IF(LEFT(D160,1)="A",0,1)&amp;""),IF(RIGHT(A160,2)="17",IF(RIGHT(B160,1)="W",VLOOKUP(B163,'U17 Non Counters'!$G$3:$I$200,2,FALSE),VLOOKUP(B163,'U17 Non Counters'!$B$3:$D$200,2,FALSE)),IF(RIGHT(B160,1)="W",VLOOKUP(B163,'U20 Non Counters'!$G$3:$I$200,2,FALSE),VLOOKUP(B163,'U20 Non Counters'!$B$3:$D$200,2,FALSE))))</f>
        <v>Craig Strachen</v>
      </c>
      <c r="E163" s="138"/>
      <c r="F163" s="139"/>
      <c r="H163" s="136">
        <v>2</v>
      </c>
      <c r="I163" s="136">
        <f>'Lane Draws'!CK3</f>
        <v>33</v>
      </c>
      <c r="J163" s="137" t="str">
        <f>IFERROR(IF(I163="","",VLOOKUP(I163,Teams!$A$12:$B$29,2,FALSE)),CONCATENATE("NC-",VLOOKUP(I163,'U17 Non Counters'!$B$3:$D$200,3,FALSE)))</f>
        <v>BSAC</v>
      </c>
      <c r="K163" s="138" t="str">
        <f ca="1">IFERROR(INDIRECT("'"&amp;J163&amp;"-"&amp;H160&amp;"'!D"&amp;IF(RIGHT(I160,1)="W",MATCH('Start lists'!J160,'TN-U17'!F:F,0),MATCH('Start lists'!J160,'TN-U17'!B:B,0))+IF(LEFT(K160,1)="A",0,1)&amp;""),IF(RIGHT(H160,2)="17",IF(RIGHT(I160,1)="W",VLOOKUP(I163,'U17 Non Counters'!$G$3:$I$200,2,FALSE),VLOOKUP(I163,'U17 Non Counters'!$B$3:$D$200,2,FALSE)),IF(RIGHT(I160,1)="W",VLOOKUP(I163,'U20 Non Counters'!$G$3:$I$200,2,FALSE),VLOOKUP(I163,'U20 Non Counters'!$B$3:$D$200,2,FALSE))))</f>
        <v>Ralph Silcock</v>
      </c>
      <c r="L163" s="138"/>
      <c r="M163" s="139"/>
      <c r="N163" s="136"/>
    </row>
    <row r="164" spans="1:14" s="133" customFormat="1" ht="24.95" customHeight="1" x14ac:dyDescent="0.3">
      <c r="A164" s="136">
        <v>3</v>
      </c>
      <c r="B164" s="136">
        <f>'Lane Draws'!CH4</f>
        <v>1</v>
      </c>
      <c r="C164" s="137" t="str">
        <f>IFERROR(IF(B164="","",VLOOKUP(B164,Teams!$A$12:$B$29,2,FALSE)),CONCATENATE("NC-",VLOOKUP(B164,'U17 Non Counters'!$B$3:$D$200,3,FALSE)))</f>
        <v>AAAC</v>
      </c>
      <c r="D164" s="138" t="str">
        <f ca="1">IFERROR(INDIRECT("'"&amp;C164&amp;"-"&amp;$A160&amp;"'!D"&amp;IF(RIGHT(B160,1)="W",MATCH('Start lists'!C160,'TN-U17'!F:F,0),MATCH('Start lists'!C160,'TN-U17'!B:B,0))+IF(LEFT(D160,1)="A",0,1)&amp;""),IF(RIGHT(A160,2)="17",IF(RIGHT(B160,1)="W",VLOOKUP(B164,'U17 Non Counters'!$G$3:$I$200,2,FALSE),VLOOKUP(B164,'U17 Non Counters'!$B$3:$D$200,2,FALSE)),IF(RIGHT(B160,1)="W",VLOOKUP(B164,'U20 Non Counters'!$G$3:$I$200,2,FALSE),VLOOKUP(B164,'U20 Non Counters'!$B$3:$D$200,2,FALSE))))</f>
        <v>James McIntosh</v>
      </c>
      <c r="E164" s="138"/>
      <c r="F164" s="139"/>
      <c r="H164" s="136">
        <v>3</v>
      </c>
      <c r="I164" s="136">
        <f>'Lane Draws'!CK4</f>
        <v>11</v>
      </c>
      <c r="J164" s="137" t="str">
        <f>IFERROR(IF(I164="","",VLOOKUP(I164,Teams!$A$12:$B$29,2,FALSE)),CONCATENATE("NC-",VLOOKUP(I164,'U17 Non Counters'!$B$3:$D$200,3,FALSE)))</f>
        <v>AAAC</v>
      </c>
      <c r="K164" s="138" t="str">
        <f ca="1">IFERROR(INDIRECT("'"&amp;J164&amp;"-"&amp;H160&amp;"'!D"&amp;IF(RIGHT(I160,1)="W",MATCH('Start lists'!J160,'TN-U17'!F:F,0),MATCH('Start lists'!J160,'TN-U17'!B:B,0))+IF(LEFT(K160,1)="A",0,1)&amp;""),IF(RIGHT(H160,2)="17",IF(RIGHT(I160,1)="W",VLOOKUP(I164,'U17 Non Counters'!$G$3:$I$200,2,FALSE),VLOOKUP(I164,'U17 Non Counters'!$B$3:$D$200,2,FALSE)),IF(RIGHT(I160,1)="W",VLOOKUP(I164,'U20 Non Counters'!$G$3:$I$200,2,FALSE),VLOOKUP(I164,'U20 Non Counters'!$B$3:$D$200,2,FALSE))))</f>
        <v>Adam Brown</v>
      </c>
      <c r="L164" s="138"/>
      <c r="M164" s="139"/>
      <c r="N164" s="136"/>
    </row>
    <row r="165" spans="1:14" s="133" customFormat="1" ht="24.95" customHeight="1" x14ac:dyDescent="0.3">
      <c r="A165" s="136">
        <v>4</v>
      </c>
      <c r="B165" s="136">
        <f>'Lane Draws'!CH5</f>
        <v>6</v>
      </c>
      <c r="C165" s="137" t="str">
        <f>IFERROR(IF(B165="","",VLOOKUP(B165,Teams!$A$12:$B$29,2,FALSE)),CONCATENATE("NC-",VLOOKUP(B165,'U17 Non Counters'!$B$3:$D$200,3,FALSE)))</f>
        <v>ISA</v>
      </c>
      <c r="D165" s="138" t="str">
        <f ca="1">IFERROR(INDIRECT("'"&amp;C165&amp;"-"&amp;$A160&amp;"'!D"&amp;IF(RIGHT(B160,1)="W",MATCH('Start lists'!C160,'TN-U17'!F:F,0),MATCH('Start lists'!C160,'TN-U17'!B:B,0))+IF(LEFT(D160,1)="A",0,1)&amp;""),IF(RIGHT(A160,2)="17",IF(RIGHT(B160,1)="W",VLOOKUP(B165,'U17 Non Counters'!$G$3:$I$200,2,FALSE),VLOOKUP(B165,'U17 Non Counters'!$B$3:$D$200,2,FALSE)),IF(RIGHT(B160,1)="W",VLOOKUP(B165,'U20 Non Counters'!$G$3:$I$200,2,FALSE),VLOOKUP(B165,'U20 Non Counters'!$B$3:$D$200,2,FALSE))))</f>
        <v>Lewis Barclay</v>
      </c>
      <c r="E165" s="138"/>
      <c r="F165" s="139"/>
      <c r="H165" s="136">
        <v>4</v>
      </c>
      <c r="I165" s="136">
        <f>'Lane Draws'!CK5</f>
        <v>66</v>
      </c>
      <c r="J165" s="137" t="str">
        <f>IFERROR(IF(I165="","",VLOOKUP(I165,Teams!$A$12:$B$29,2,FALSE)),CONCATENATE("NC-",VLOOKUP(I165,'U17 Non Counters'!$B$3:$D$200,3,FALSE)))</f>
        <v>ISA</v>
      </c>
      <c r="K165" s="138" t="str">
        <f ca="1">IFERROR(INDIRECT("'"&amp;J165&amp;"-"&amp;H160&amp;"'!D"&amp;IF(RIGHT(I160,1)="W",MATCH('Start lists'!J160,'TN-U17'!F:F,0),MATCH('Start lists'!J160,'TN-U17'!B:B,0))+IF(LEFT(K160,1)="A",0,1)&amp;""),IF(RIGHT(H160,2)="17",IF(RIGHT(I160,1)="W",VLOOKUP(I165,'U17 Non Counters'!$G$3:$I$200,2,FALSE),VLOOKUP(I165,'U17 Non Counters'!$B$3:$D$200,2,FALSE)),IF(RIGHT(I160,1)="W",VLOOKUP(I165,'U20 Non Counters'!$G$3:$I$200,2,FALSE),VLOOKUP(I165,'U20 Non Counters'!$B$3:$D$200,2,FALSE))))</f>
        <v>Shay Regan</v>
      </c>
      <c r="L165" s="138"/>
      <c r="M165" s="139"/>
      <c r="N165" s="136"/>
    </row>
    <row r="166" spans="1:14" s="133" customFormat="1" ht="24.95" customHeight="1" x14ac:dyDescent="0.3">
      <c r="A166" s="136">
        <v>5</v>
      </c>
      <c r="B166" s="136">
        <f>'Lane Draws'!CH6</f>
        <v>4</v>
      </c>
      <c r="C166" s="137" t="str">
        <f>IFERROR(IF(B166="","",VLOOKUP(B166,Teams!$A$12:$B$29,2,FALSE)),CONCATENATE("NC-",VLOOKUP(B166,'U17 Non Counters'!$B$3:$D$200,3,FALSE)))</f>
        <v>DHH</v>
      </c>
      <c r="D166" s="138" t="str">
        <f ca="1">IFERROR(INDIRECT("'"&amp;C166&amp;"-"&amp;$A160&amp;"'!D"&amp;IF(RIGHT(B160,1)="W",MATCH('Start lists'!C160,'TN-U17'!F:F,0),MATCH('Start lists'!C160,'TN-U17'!B:B,0))+IF(LEFT(D160,1)="A",0,1)&amp;""),IF(RIGHT(A160,2)="17",IF(RIGHT(B160,1)="W",VLOOKUP(B166,'U17 Non Counters'!$G$3:$I$200,2,FALSE),VLOOKUP(B166,'U17 Non Counters'!$B$3:$D$200,2,FALSE)),IF(RIGHT(B160,1)="W",VLOOKUP(B166,'U20 Non Counters'!$G$3:$I$200,2,FALSE),VLOOKUP(B166,'U20 Non Counters'!$B$3:$D$200,2,FALSE))))</f>
        <v>Chuka Akunna</v>
      </c>
      <c r="E166" s="138"/>
      <c r="F166" s="139"/>
      <c r="H166" s="136">
        <v>5</v>
      </c>
      <c r="I166" s="136">
        <f>'Lane Draws'!CK6</f>
        <v>44</v>
      </c>
      <c r="J166" s="137" t="str">
        <f>IFERROR(IF(I166="","",VLOOKUP(I166,Teams!$A$12:$B$29,2,FALSE)),CONCATENATE("NC-",VLOOKUP(I166,'U17 Non Counters'!$B$3:$D$200,3,FALSE)))</f>
        <v>DHH</v>
      </c>
      <c r="K166" s="138" t="str">
        <f ca="1">IFERROR(INDIRECT("'"&amp;J166&amp;"-"&amp;H160&amp;"'!D"&amp;IF(RIGHT(I160,1)="W",MATCH('Start lists'!J160,'TN-U17'!F:F,0),MATCH('Start lists'!J160,'TN-U17'!B:B,0))+IF(LEFT(K160,1)="A",0,1)&amp;""),IF(RIGHT(H160,2)="17",IF(RIGHT(I160,1)="W",VLOOKUP(I166,'U17 Non Counters'!$G$3:$I$200,2,FALSE),VLOOKUP(I166,'U17 Non Counters'!$B$3:$D$200,2,FALSE)),IF(RIGHT(I160,1)="W",VLOOKUP(I166,'U20 Non Counters'!$G$3:$I$200,2,FALSE),VLOOKUP(I166,'U20 Non Counters'!$B$3:$D$200,2,FALSE))))</f>
        <v>Jamie Reid</v>
      </c>
      <c r="L166" s="138"/>
      <c r="M166" s="139"/>
      <c r="N166" s="136"/>
    </row>
    <row r="167" spans="1:14" s="133" customFormat="1" ht="24.95" customHeight="1" x14ac:dyDescent="0.3">
      <c r="A167" s="136">
        <v>6</v>
      </c>
      <c r="B167" s="136">
        <f>'Lane Draws'!CH7</f>
        <v>2</v>
      </c>
      <c r="C167" s="137" t="str">
        <f>IFERROR(IF(B167="","",VLOOKUP(B167,Teams!$A$12:$B$29,2,FALSE)),CONCATENATE("NC-",VLOOKUP(B167,'U17 Non Counters'!$B$3:$D$200,3,FALSE)))</f>
        <v>ADAC</v>
      </c>
      <c r="D167" s="138">
        <f ca="1">IFERROR(INDIRECT("'"&amp;C167&amp;"-"&amp;$A160&amp;"'!D"&amp;IF(RIGHT(B160,1)="W",MATCH('Start lists'!C160,'TN-U17'!F:F,0),MATCH('Start lists'!C160,'TN-U17'!B:B,0))+IF(LEFT(D160,1)="A",0,1)&amp;""),IF(RIGHT(A160,2)="17",IF(RIGHT(B160,1)="W",VLOOKUP(B167,'U17 Non Counters'!$G$3:$I$200,2,FALSE),VLOOKUP(B167,'U17 Non Counters'!$B$3:$D$200,2,FALSE)),IF(RIGHT(B160,1)="W",VLOOKUP(B167,'U20 Non Counters'!$G$3:$I$200,2,FALSE),VLOOKUP(B167,'U20 Non Counters'!$B$3:$D$200,2,FALSE))))</f>
        <v>0</v>
      </c>
      <c r="E167" s="138"/>
      <c r="F167" s="139"/>
      <c r="H167" s="136">
        <v>6</v>
      </c>
      <c r="I167" s="136">
        <f>'Lane Draws'!CK7</f>
        <v>22</v>
      </c>
      <c r="J167" s="137" t="str">
        <f>IFERROR(IF(I167="","",VLOOKUP(I167,Teams!$A$12:$B$29,2,FALSE)),CONCATENATE("NC-",VLOOKUP(I167,'U17 Non Counters'!$B$3:$D$200,3,FALSE)))</f>
        <v>ADAC</v>
      </c>
      <c r="K167" s="138">
        <f ca="1">IFERROR(INDIRECT("'"&amp;J167&amp;"-"&amp;H160&amp;"'!D"&amp;IF(RIGHT(I160,1)="W",MATCH('Start lists'!J160,'TN-U17'!F:F,0),MATCH('Start lists'!J160,'TN-U17'!B:B,0))+IF(LEFT(K160,1)="A",0,1)&amp;""),IF(RIGHT(H160,2)="17",IF(RIGHT(I160,1)="W",VLOOKUP(I167,'U17 Non Counters'!$G$3:$I$200,2,FALSE),VLOOKUP(I167,'U17 Non Counters'!$B$3:$D$200,2,FALSE)),IF(RIGHT(I160,1)="W",VLOOKUP(I167,'U20 Non Counters'!$G$3:$I$200,2,FALSE),VLOOKUP(I167,'U20 Non Counters'!$B$3:$D$200,2,FALSE))))</f>
        <v>0</v>
      </c>
      <c r="L167" s="138"/>
      <c r="M167" s="139"/>
      <c r="N167" s="136"/>
    </row>
    <row r="168" spans="1:14" s="133" customFormat="1" ht="24.95" customHeight="1" x14ac:dyDescent="0.3">
      <c r="A168" s="136">
        <v>7</v>
      </c>
      <c r="B168" s="136">
        <f>'Lane Draws'!CH8</f>
        <v>7</v>
      </c>
      <c r="C168" s="137" t="str">
        <f>IFERROR(IF(B168="","",VLOOKUP(B168,Teams!$A$12:$B$29,2,FALSE)),CONCATENATE("NC-",VLOOKUP(B168,'U17 Non Counters'!$B$3:$D$200,3,FALSE)))</f>
        <v>MAC_PSH</v>
      </c>
      <c r="D168" s="138" t="str">
        <f ca="1">IFERROR(INDIRECT("'"&amp;C168&amp;"-"&amp;$A160&amp;"'!D"&amp;IF(RIGHT(B160,1)="W",MATCH('Start lists'!C160,'TN-U17'!F:F,0),MATCH('Start lists'!C160,'TN-U17'!B:B,0))+IF(LEFT(D160,1)="A",0,1)&amp;""),IF(RIGHT(A160,2)="17",IF(RIGHT(B160,1)="W",VLOOKUP(B168,'U17 Non Counters'!$G$3:$I$200,2,FALSE),VLOOKUP(B168,'U17 Non Counters'!$B$3:$D$200,2,FALSE)),IF(RIGHT(B160,1)="W",VLOOKUP(B168,'U20 Non Counters'!$G$3:$I$200,2,FALSE),VLOOKUP(B168,'U20 Non Counters'!$B$3:$D$200,2,FALSE))))</f>
        <v>Ben Henderson</v>
      </c>
      <c r="E168" s="138"/>
      <c r="F168" s="139"/>
      <c r="H168" s="136">
        <v>7</v>
      </c>
      <c r="I168" s="136">
        <f>'Lane Draws'!CK8</f>
        <v>77</v>
      </c>
      <c r="J168" s="137" t="str">
        <f>IFERROR(IF(I168="","",VLOOKUP(I168,Teams!$A$12:$B$29,2,FALSE)),CONCATENATE("NC-",VLOOKUP(I168,'U17 Non Counters'!$B$3:$D$200,3,FALSE)))</f>
        <v>MAC_PSH</v>
      </c>
      <c r="K168" s="138">
        <f ca="1">IFERROR(INDIRECT("'"&amp;J168&amp;"-"&amp;H160&amp;"'!D"&amp;IF(RIGHT(I160,1)="W",MATCH('Start lists'!J160,'TN-U17'!F:F,0),MATCH('Start lists'!J160,'TN-U17'!B:B,0))+IF(LEFT(K160,1)="A",0,1)&amp;""),IF(RIGHT(H160,2)="17",IF(RIGHT(I160,1)="W",VLOOKUP(I168,'U17 Non Counters'!$G$3:$I$200,2,FALSE),VLOOKUP(I168,'U17 Non Counters'!$B$3:$D$200,2,FALSE)),IF(RIGHT(I160,1)="W",VLOOKUP(I168,'U20 Non Counters'!$G$3:$I$200,2,FALSE),VLOOKUP(I168,'U20 Non Counters'!$B$3:$D$200,2,FALSE))))</f>
        <v>0</v>
      </c>
      <c r="L168" s="138"/>
      <c r="M168" s="139"/>
      <c r="N168" s="136"/>
    </row>
    <row r="169" spans="1:14" s="133" customFormat="1" ht="24.95" customHeight="1" x14ac:dyDescent="0.3">
      <c r="A169" s="136">
        <v>8</v>
      </c>
      <c r="B169" s="136">
        <f>'Lane Draws'!CH9</f>
        <v>5</v>
      </c>
      <c r="C169" s="137" t="str">
        <f>IFERROR(IF(B169="","",VLOOKUP(B169,Teams!$A$12:$B$29,2,FALSE)),CONCATENATE("NC-",VLOOKUP(B169,'U17 Non Counters'!$B$3:$D$200,3,FALSE)))</f>
        <v>IH</v>
      </c>
      <c r="D169" s="138">
        <f ca="1">IFERROR(INDIRECT("'"&amp;C169&amp;"-"&amp;$A160&amp;"'!D"&amp;IF(RIGHT(B160,1)="W",MATCH('Start lists'!C160,'TN-U17'!F:F,0),MATCH('Start lists'!C160,'TN-U17'!B:B,0))+IF(LEFT(D160,1)="A",0,1)&amp;""),IF(RIGHT(A160,2)="17",IF(RIGHT(B160,1)="W",VLOOKUP(B169,'U17 Non Counters'!$G$3:$I$200,2,FALSE),VLOOKUP(B169,'U17 Non Counters'!$B$3:$D$200,2,FALSE)),IF(RIGHT(B160,1)="W",VLOOKUP(B169,'U20 Non Counters'!$G$3:$I$200,2,FALSE),VLOOKUP(B169,'U20 Non Counters'!$B$3:$D$200,2,FALSE))))</f>
        <v>0</v>
      </c>
      <c r="E169" s="138"/>
      <c r="F169" s="139"/>
      <c r="H169" s="136">
        <v>8</v>
      </c>
      <c r="I169" s="136">
        <f>'Lane Draws'!CK9</f>
        <v>55</v>
      </c>
      <c r="J169" s="137" t="str">
        <f>IFERROR(IF(I169="","",VLOOKUP(I169,Teams!$A$12:$B$29,2,FALSE)),CONCATENATE("NC-",VLOOKUP(I169,'U17 Non Counters'!$B$3:$D$200,3,FALSE)))</f>
        <v>IH</v>
      </c>
      <c r="K169" s="138">
        <f ca="1">IFERROR(INDIRECT("'"&amp;J169&amp;"-"&amp;H160&amp;"'!D"&amp;IF(RIGHT(I160,1)="W",MATCH('Start lists'!J160,'TN-U17'!F:F,0),MATCH('Start lists'!J160,'TN-U17'!B:B,0))+IF(LEFT(K160,1)="A",0,1)&amp;""),IF(RIGHT(H160,2)="17",IF(RIGHT(I160,1)="W",VLOOKUP(I169,'U17 Non Counters'!$G$3:$I$200,2,FALSE),VLOOKUP(I169,'U17 Non Counters'!$B$3:$D$200,2,FALSE)),IF(RIGHT(I160,1)="W",VLOOKUP(I169,'U20 Non Counters'!$G$3:$I$200,2,FALSE),VLOOKUP(I169,'U20 Non Counters'!$B$3:$D$200,2,FALSE))))</f>
        <v>0</v>
      </c>
      <c r="L169" s="138"/>
      <c r="M169" s="139"/>
      <c r="N169" s="136"/>
    </row>
    <row r="170" spans="1:14" s="93" customFormat="1" x14ac:dyDescent="0.3">
      <c r="A170" s="98"/>
      <c r="B170" s="98"/>
      <c r="C170" s="99"/>
      <c r="F170" s="105"/>
      <c r="H170" s="98"/>
      <c r="I170" s="98"/>
      <c r="J170" s="99"/>
      <c r="M170" s="105"/>
      <c r="N170" s="98"/>
    </row>
    <row r="171" spans="1:14" s="133" customFormat="1" ht="24.95" customHeight="1" x14ac:dyDescent="0.3">
      <c r="A171" s="213" t="str">
        <f>LEFT(B171,3)</f>
        <v>U20</v>
      </c>
      <c r="B171" s="198" t="s">
        <v>195</v>
      </c>
      <c r="C171" s="128" t="s">
        <v>188</v>
      </c>
      <c r="D171" s="129" t="s">
        <v>18</v>
      </c>
      <c r="E171" s="375">
        <f>IF('Lane Draws'!$CN$12-COUNTIF('Lane Draws'!$CN$2:$CS$9,"&gt;88")=0,0,CONCATENATE('Lane Draws'!$CN$12-COUNTIF('Lane Draws'!$CN$2:$CS$9,"&gt;88"), " Non Counters to put in lanes"))</f>
        <v>0</v>
      </c>
      <c r="F171" s="376"/>
      <c r="H171" s="213" t="str">
        <f>LEFT(I171,3)</f>
        <v>U20</v>
      </c>
      <c r="I171" s="198" t="str">
        <f>B171</f>
        <v>U20M</v>
      </c>
      <c r="J171" s="128" t="s">
        <v>188</v>
      </c>
      <c r="K171" s="129" t="s">
        <v>19</v>
      </c>
      <c r="L171" s="375">
        <f>IF('Lane Draws'!$CN$12-COUNTIF('Lane Draws'!$CN$2:$CS$9,"&gt;88")=0,0,CONCATENATE('Lane Draws'!$CN$12-COUNTIF('Lane Draws'!$CN$2:$CS$9,"&gt;88"), " Non Counters to put in lanes"))</f>
        <v>0</v>
      </c>
      <c r="M171" s="376"/>
      <c r="N171" s="132"/>
    </row>
    <row r="172" spans="1:14" ht="24.95" customHeight="1" x14ac:dyDescent="0.3">
      <c r="A172" s="134" t="s">
        <v>97</v>
      </c>
      <c r="B172" s="117" t="s">
        <v>23</v>
      </c>
      <c r="C172" s="124" t="s">
        <v>17</v>
      </c>
      <c r="D172" s="124" t="s">
        <v>20</v>
      </c>
      <c r="E172" s="124" t="s">
        <v>2</v>
      </c>
      <c r="F172" s="135" t="s">
        <v>152</v>
      </c>
      <c r="H172" s="134" t="s">
        <v>97</v>
      </c>
      <c r="I172" s="117" t="s">
        <v>23</v>
      </c>
      <c r="J172" s="124" t="s">
        <v>17</v>
      </c>
      <c r="K172" s="124" t="s">
        <v>20</v>
      </c>
      <c r="L172" s="124" t="s">
        <v>2</v>
      </c>
      <c r="M172" s="135" t="s">
        <v>152</v>
      </c>
      <c r="N172" s="123"/>
    </row>
    <row r="173" spans="1:14" s="133" customFormat="1" ht="24.95" customHeight="1" x14ac:dyDescent="0.3">
      <c r="A173" s="136">
        <v>1</v>
      </c>
      <c r="B173" s="136">
        <f>'Lane Draws'!CN2</f>
        <v>8</v>
      </c>
      <c r="C173" s="137" t="str">
        <f>IFERROR(IF(B173="","",VLOOKUP(B173,Teams!$A$12:$B$29,2,FALSE)),CONCATENATE("NC-",VLOOKUP(B173,'U20 Non Counters'!$B$3:$D$200,3,FALSE)))</f>
        <v>TN</v>
      </c>
      <c r="D173" s="138" t="str">
        <f ca="1">IFERROR(INDIRECT("'"&amp;C173&amp;"-"&amp;$A171&amp;"'!D"&amp;IF(RIGHT(B171,1)="W",MATCH('Start lists'!C171,'TN-U20'!F:F,0),MATCH('Start lists'!C171,'TN-U20'!B:B,0))+IF(LEFT(D171,1)="A",0,1)&amp;""),IF(RIGHT(A171,2)="17",IF(RIGHT(B171,1)="W",VLOOKUP(B173,'U17 Non Counters'!$G$3:$I$200,2,FALSE),VLOOKUP(B173,'U17 Non Counters'!$B$3:$D$200,2,FALSE)),IF(RIGHT(B171,1)="W",VLOOKUP(B173,'U20 Non Counters'!$G$3:$I$200,2,FALSE),VLOOKUP(B173,'U20 Non Counters'!$B$3:$D$200,2,FALSE))))</f>
        <v>ANDREW STOKER</v>
      </c>
      <c r="E173" s="138"/>
      <c r="F173" s="139"/>
      <c r="H173" s="136">
        <v>1</v>
      </c>
      <c r="I173" s="136">
        <f>'Lane Draws'!CQ2</f>
        <v>88</v>
      </c>
      <c r="J173" s="137" t="str">
        <f>IFERROR(IF(I173="","",VLOOKUP(I173,Teams!$A$12:$B$29,2,FALSE)),CONCATENATE("NC-",VLOOKUP(I173,'U20 Non Counters'!$B$3:$D$200,3,FALSE)))</f>
        <v>TN</v>
      </c>
      <c r="K173" s="138" t="str">
        <f ca="1">IFERROR(INDIRECT("'"&amp;J173&amp;"-"&amp;H171&amp;"'!D"&amp;IF(RIGHT(I171,1)="W",MATCH('Start lists'!J171,'TN-U20'!F:F,0),MATCH('Start lists'!J171,'TN-U20'!B:B,0))+IF(LEFT(K171,1)="A",0,1)&amp;""),IF(RIGHT(H171,2)="17",IF(RIGHT(I171,1)="W",VLOOKUP(I173,'U17 Non Counters'!$G$3:$I$200,2,FALSE),VLOOKUP(I173,'U17 Non Counters'!$B$3:$D$200,2,FALSE)),IF(RIGHT(I171,1)="W",VLOOKUP(I173,'U20 Non Counters'!$G$3:$I$200,2,FALSE),VLOOKUP(I173,'U20 Non Counters'!$B$3:$D$200,2,FALSE))))</f>
        <v>SAM ANDERSON</v>
      </c>
      <c r="L173" s="138"/>
      <c r="M173" s="139"/>
      <c r="N173" s="136"/>
    </row>
    <row r="174" spans="1:14" s="133" customFormat="1" ht="24.95" customHeight="1" x14ac:dyDescent="0.3">
      <c r="A174" s="136">
        <v>2</v>
      </c>
      <c r="B174" s="136">
        <f>'Lane Draws'!CN3</f>
        <v>3</v>
      </c>
      <c r="C174" s="137" t="str">
        <f>IFERROR(IF(B174="","",VLOOKUP(B174,Teams!$A$12:$B$29,2,FALSE)),CONCATENATE("NC-",VLOOKUP(B174,'U20 Non Counters'!$B$3:$D$200,3,FALSE)))</f>
        <v>BSAC</v>
      </c>
      <c r="D174" s="138">
        <f ca="1">IFERROR(INDIRECT("'"&amp;C174&amp;"-"&amp;$A171&amp;"'!D"&amp;IF(RIGHT(B171,1)="W",MATCH('Start lists'!C171,'TN-U20'!F:F,0),MATCH('Start lists'!C171,'TN-U20'!B:B,0))+IF(LEFT(D171,1)="A",0,1)&amp;""),IF(RIGHT(A171,2)="17",IF(RIGHT(B171,1)="W",VLOOKUP(B174,'U17 Non Counters'!$G$3:$I$200,2,FALSE),VLOOKUP(B174,'U17 Non Counters'!$B$3:$D$200,2,FALSE)),IF(RIGHT(B171,1)="W",VLOOKUP(B174,'U20 Non Counters'!$G$3:$I$200,2,FALSE),VLOOKUP(B174,'U20 Non Counters'!$B$3:$D$200,2,FALSE))))</f>
        <v>0</v>
      </c>
      <c r="E174" s="138"/>
      <c r="F174" s="139"/>
      <c r="H174" s="136">
        <v>2</v>
      </c>
      <c r="I174" s="136">
        <f>'Lane Draws'!CQ3</f>
        <v>33</v>
      </c>
      <c r="J174" s="137" t="str">
        <f>IFERROR(IF(I174="","",VLOOKUP(I174,Teams!$A$12:$B$29,2,FALSE)),CONCATENATE("NC-",VLOOKUP(I174,'U20 Non Counters'!$B$3:$D$200,3,FALSE)))</f>
        <v>BSAC</v>
      </c>
      <c r="K174" s="138">
        <f ca="1">IFERROR(INDIRECT("'"&amp;J174&amp;"-"&amp;H171&amp;"'!D"&amp;IF(RIGHT(I171,1)="W",MATCH('Start lists'!J171,'TN-U20'!F:F,0),MATCH('Start lists'!J171,'TN-U20'!B:B,0))+IF(LEFT(K171,1)="A",0,1)&amp;""),IF(RIGHT(H171,2)="17",IF(RIGHT(I171,1)="W",VLOOKUP(I174,'U17 Non Counters'!$G$3:$I$200,2,FALSE),VLOOKUP(I174,'U17 Non Counters'!$B$3:$D$200,2,FALSE)),IF(RIGHT(I171,1)="W",VLOOKUP(I174,'U20 Non Counters'!$G$3:$I$200,2,FALSE),VLOOKUP(I174,'U20 Non Counters'!$B$3:$D$200,2,FALSE))))</f>
        <v>0</v>
      </c>
      <c r="L174" s="138"/>
      <c r="M174" s="139"/>
      <c r="N174" s="136"/>
    </row>
    <row r="175" spans="1:14" s="133" customFormat="1" ht="24.95" customHeight="1" x14ac:dyDescent="0.3">
      <c r="A175" s="136">
        <v>3</v>
      </c>
      <c r="B175" s="136">
        <f>'Lane Draws'!CN4</f>
        <v>1</v>
      </c>
      <c r="C175" s="137" t="str">
        <f>IFERROR(IF(B175="","",VLOOKUP(B175,Teams!$A$12:$B$29,2,FALSE)),CONCATENATE("NC-",VLOOKUP(B175,'U20 Non Counters'!$B$3:$D$200,3,FALSE)))</f>
        <v>AAAC</v>
      </c>
      <c r="D175" s="138" t="str">
        <f ca="1">IFERROR(INDIRECT("'"&amp;C175&amp;"-"&amp;$A171&amp;"'!D"&amp;IF(RIGHT(B171,1)="W",MATCH('Start lists'!C171,'TN-U20'!F:F,0),MATCH('Start lists'!C171,'TN-U20'!B:B,0))+IF(LEFT(D171,1)="A",0,1)&amp;""),IF(RIGHT(A171,2)="17",IF(RIGHT(B171,1)="W",VLOOKUP(B175,'U17 Non Counters'!$G$3:$I$200,2,FALSE),VLOOKUP(B175,'U17 Non Counters'!$B$3:$D$200,2,FALSE)),IF(RIGHT(B171,1)="W",VLOOKUP(B175,'U20 Non Counters'!$G$3:$I$200,2,FALSE),VLOOKUP(B175,'U20 Non Counters'!$B$3:$D$200,2,FALSE))))</f>
        <v>Callum Davidson</v>
      </c>
      <c r="E175" s="138"/>
      <c r="F175" s="139"/>
      <c r="H175" s="136">
        <v>3</v>
      </c>
      <c r="I175" s="136">
        <f>'Lane Draws'!CQ4</f>
        <v>11</v>
      </c>
      <c r="J175" s="137" t="str">
        <f>IFERROR(IF(I175="","",VLOOKUP(I175,Teams!$A$12:$B$29,2,FALSE)),CONCATENATE("NC-",VLOOKUP(I175,'U20 Non Counters'!$B$3:$D$200,3,FALSE)))</f>
        <v>AAAC</v>
      </c>
      <c r="K175" s="138">
        <f ca="1">IFERROR(INDIRECT("'"&amp;J175&amp;"-"&amp;H171&amp;"'!D"&amp;IF(RIGHT(I171,1)="W",MATCH('Start lists'!J171,'TN-U20'!F:F,0),MATCH('Start lists'!J171,'TN-U20'!B:B,0))+IF(LEFT(K171,1)="A",0,1)&amp;""),IF(RIGHT(H171,2)="17",IF(RIGHT(I171,1)="W",VLOOKUP(I175,'U17 Non Counters'!$G$3:$I$200,2,FALSE),VLOOKUP(I175,'U17 Non Counters'!$B$3:$D$200,2,FALSE)),IF(RIGHT(I171,1)="W",VLOOKUP(I175,'U20 Non Counters'!$G$3:$I$200,2,FALSE),VLOOKUP(I175,'U20 Non Counters'!$B$3:$D$200,2,FALSE))))</f>
        <v>0</v>
      </c>
      <c r="L175" s="138"/>
      <c r="M175" s="139"/>
      <c r="N175" s="136"/>
    </row>
    <row r="176" spans="1:14" s="133" customFormat="1" ht="24.95" customHeight="1" x14ac:dyDescent="0.3">
      <c r="A176" s="136">
        <v>4</v>
      </c>
      <c r="B176" s="136">
        <f>'Lane Draws'!CN5</f>
        <v>6</v>
      </c>
      <c r="C176" s="137" t="str">
        <f>IFERROR(IF(B176="","",VLOOKUP(B176,Teams!$A$12:$B$29,2,FALSE)),CONCATENATE("NC-",VLOOKUP(B176,'U20 Non Counters'!$B$3:$D$200,3,FALSE)))</f>
        <v>ISA</v>
      </c>
      <c r="D176" s="138" t="str">
        <f ca="1">IFERROR(INDIRECT("'"&amp;C176&amp;"-"&amp;$A171&amp;"'!D"&amp;IF(RIGHT(B171,1)="W",MATCH('Start lists'!C171,'TN-U20'!F:F,0),MATCH('Start lists'!C171,'TN-U20'!B:B,0))+IF(LEFT(D171,1)="A",0,1)&amp;""),IF(RIGHT(A171,2)="17",IF(RIGHT(B171,1)="W",VLOOKUP(B176,'U17 Non Counters'!$G$3:$I$200,2,FALSE),VLOOKUP(B176,'U17 Non Counters'!$B$3:$D$200,2,FALSE)),IF(RIGHT(B171,1)="W",VLOOKUP(B176,'U20 Non Counters'!$G$3:$I$200,2,FALSE),VLOOKUP(B176,'U20 Non Counters'!$B$3:$D$200,2,FALSE))))</f>
        <v>Bobby Laurenson</v>
      </c>
      <c r="E176" s="138"/>
      <c r="F176" s="139"/>
      <c r="H176" s="136">
        <v>4</v>
      </c>
      <c r="I176" s="136">
        <f>'Lane Draws'!CQ5</f>
        <v>66</v>
      </c>
      <c r="J176" s="137" t="str">
        <f>IFERROR(IF(I176="","",VLOOKUP(I176,Teams!$A$12:$B$29,2,FALSE)),CONCATENATE("NC-",VLOOKUP(I176,'U20 Non Counters'!$B$3:$D$200,3,FALSE)))</f>
        <v>ISA</v>
      </c>
      <c r="K176" s="138" t="str">
        <f ca="1">IFERROR(INDIRECT("'"&amp;J176&amp;"-"&amp;H171&amp;"'!D"&amp;IF(RIGHT(I171,1)="W",MATCH('Start lists'!J171,'TN-U20'!F:F,0),MATCH('Start lists'!J171,'TN-U20'!B:B,0))+IF(LEFT(K171,1)="A",0,1)&amp;""),IF(RIGHT(H171,2)="17",IF(RIGHT(I171,1)="W",VLOOKUP(I176,'U17 Non Counters'!$G$3:$I$200,2,FALSE),VLOOKUP(I176,'U17 Non Counters'!$B$3:$D$200,2,FALSE)),IF(RIGHT(I171,1)="W",VLOOKUP(I176,'U20 Non Counters'!$G$3:$I$200,2,FALSE),VLOOKUP(I176,'U20 Non Counters'!$B$3:$D$200,2,FALSE))))</f>
        <v>Ross Budge</v>
      </c>
      <c r="L176" s="138"/>
      <c r="M176" s="139"/>
      <c r="N176" s="136"/>
    </row>
    <row r="177" spans="1:14" s="133" customFormat="1" ht="24.95" customHeight="1" x14ac:dyDescent="0.3">
      <c r="A177" s="136">
        <v>5</v>
      </c>
      <c r="B177" s="136">
        <f>'Lane Draws'!CN6</f>
        <v>4</v>
      </c>
      <c r="C177" s="137" t="str">
        <f>IFERROR(IF(B177="","",VLOOKUP(B177,Teams!$A$12:$B$29,2,FALSE)),CONCATENATE("NC-",VLOOKUP(B177,'U20 Non Counters'!$B$3:$D$200,3,FALSE)))</f>
        <v>DHH</v>
      </c>
      <c r="D177" s="138" t="str">
        <f ca="1">IFERROR(INDIRECT("'"&amp;C177&amp;"-"&amp;$A171&amp;"'!D"&amp;IF(RIGHT(B171,1)="W",MATCH('Start lists'!C171,'TN-U20'!F:F,0),MATCH('Start lists'!C171,'TN-U20'!B:B,0))+IF(LEFT(D171,1)="A",0,1)&amp;""),IF(RIGHT(A171,2)="17",IF(RIGHT(B171,1)="W",VLOOKUP(B177,'U17 Non Counters'!$G$3:$I$200,2,FALSE),VLOOKUP(B177,'U17 Non Counters'!$B$3:$D$200,2,FALSE)),IF(RIGHT(B171,1)="W",VLOOKUP(B177,'U20 Non Counters'!$G$3:$I$200,2,FALSE),VLOOKUP(B177,'U20 Non Counters'!$B$3:$D$200,2,FALSE))))</f>
        <v>Kris Hernandez</v>
      </c>
      <c r="E177" s="138"/>
      <c r="F177" s="139"/>
      <c r="H177" s="136">
        <v>5</v>
      </c>
      <c r="I177" s="136">
        <f>'Lane Draws'!CQ6</f>
        <v>44</v>
      </c>
      <c r="J177" s="137" t="str">
        <f>IFERROR(IF(I177="","",VLOOKUP(I177,Teams!$A$12:$B$29,2,FALSE)),CONCATENATE("NC-",VLOOKUP(I177,'U20 Non Counters'!$B$3:$D$200,3,FALSE)))</f>
        <v>DHH</v>
      </c>
      <c r="K177" s="138" t="str">
        <f ca="1">IFERROR(INDIRECT("'"&amp;J177&amp;"-"&amp;H171&amp;"'!D"&amp;IF(RIGHT(I171,1)="W",MATCH('Start lists'!J171,'TN-U20'!F:F,0),MATCH('Start lists'!J171,'TN-U20'!B:B,0))+IF(LEFT(K171,1)="A",0,1)&amp;""),IF(RIGHT(H171,2)="17",IF(RIGHT(I171,1)="W",VLOOKUP(I177,'U17 Non Counters'!$G$3:$I$200,2,FALSE),VLOOKUP(I177,'U17 Non Counters'!$B$3:$D$200,2,FALSE)),IF(RIGHT(I171,1)="W",VLOOKUP(I177,'U20 Non Counters'!$G$3:$I$200,2,FALSE),VLOOKUP(I177,'U20 Non Counters'!$B$3:$D$200,2,FALSE))))</f>
        <v>Angus McDonald</v>
      </c>
      <c r="L177" s="138"/>
      <c r="M177" s="139"/>
      <c r="N177" s="136"/>
    </row>
    <row r="178" spans="1:14" s="133" customFormat="1" ht="24.95" customHeight="1" x14ac:dyDescent="0.3">
      <c r="A178" s="136">
        <v>6</v>
      </c>
      <c r="B178" s="136">
        <f>'Lane Draws'!CN7</f>
        <v>2</v>
      </c>
      <c r="C178" s="137" t="str">
        <f>IFERROR(IF(B178="","",VLOOKUP(B178,Teams!$A$12:$B$29,2,FALSE)),CONCATENATE("NC-",VLOOKUP(B178,'U20 Non Counters'!$B$3:$D$200,3,FALSE)))</f>
        <v>ADAC</v>
      </c>
      <c r="D178" s="138">
        <f ca="1">IFERROR(INDIRECT("'"&amp;C178&amp;"-"&amp;$A171&amp;"'!D"&amp;IF(RIGHT(B171,1)="W",MATCH('Start lists'!C171,'TN-U20'!F:F,0),MATCH('Start lists'!C171,'TN-U20'!B:B,0))+IF(LEFT(D171,1)="A",0,1)&amp;""),IF(RIGHT(A171,2)="17",IF(RIGHT(B171,1)="W",VLOOKUP(B178,'U17 Non Counters'!$G$3:$I$200,2,FALSE),VLOOKUP(B178,'U17 Non Counters'!$B$3:$D$200,2,FALSE)),IF(RIGHT(B171,1)="W",VLOOKUP(B178,'U20 Non Counters'!$G$3:$I$200,2,FALSE),VLOOKUP(B178,'U20 Non Counters'!$B$3:$D$200,2,FALSE))))</f>
        <v>0</v>
      </c>
      <c r="E178" s="138"/>
      <c r="F178" s="139"/>
      <c r="H178" s="136">
        <v>6</v>
      </c>
      <c r="I178" s="136">
        <f>'Lane Draws'!CQ7</f>
        <v>22</v>
      </c>
      <c r="J178" s="137" t="str">
        <f>IFERROR(IF(I178="","",VLOOKUP(I178,Teams!$A$12:$B$29,2,FALSE)),CONCATENATE("NC-",VLOOKUP(I178,'U20 Non Counters'!$B$3:$D$200,3,FALSE)))</f>
        <v>ADAC</v>
      </c>
      <c r="K178" s="138">
        <f ca="1">IFERROR(INDIRECT("'"&amp;J178&amp;"-"&amp;H171&amp;"'!D"&amp;IF(RIGHT(I171,1)="W",MATCH('Start lists'!J171,'TN-U20'!F:F,0),MATCH('Start lists'!J171,'TN-U20'!B:B,0))+IF(LEFT(K171,1)="A",0,1)&amp;""),IF(RIGHT(H171,2)="17",IF(RIGHT(I171,1)="W",VLOOKUP(I178,'U17 Non Counters'!$G$3:$I$200,2,FALSE),VLOOKUP(I178,'U17 Non Counters'!$B$3:$D$200,2,FALSE)),IF(RIGHT(I171,1)="W",VLOOKUP(I178,'U20 Non Counters'!$G$3:$I$200,2,FALSE),VLOOKUP(I178,'U20 Non Counters'!$B$3:$D$200,2,FALSE))))</f>
        <v>0</v>
      </c>
      <c r="L178" s="138"/>
      <c r="M178" s="139"/>
      <c r="N178" s="136"/>
    </row>
    <row r="179" spans="1:14" s="133" customFormat="1" ht="24.95" customHeight="1" x14ac:dyDescent="0.3">
      <c r="A179" s="136">
        <v>7</v>
      </c>
      <c r="B179" s="136">
        <f>'Lane Draws'!CN8</f>
        <v>7</v>
      </c>
      <c r="C179" s="137" t="str">
        <f>IFERROR(IF(B179="","",VLOOKUP(B179,Teams!$A$12:$B$29,2,FALSE)),CONCATENATE("NC-",VLOOKUP(B179,'U20 Non Counters'!$B$3:$D$200,3,FALSE)))</f>
        <v>MAC_PSH</v>
      </c>
      <c r="D179" s="138">
        <f ca="1">IFERROR(INDIRECT("'"&amp;C179&amp;"-"&amp;$A171&amp;"'!D"&amp;IF(RIGHT(B171,1)="W",MATCH('Start lists'!C171,'TN-U20'!F:F,0),MATCH('Start lists'!C171,'TN-U20'!B:B,0))+IF(LEFT(D171,1)="A",0,1)&amp;""),IF(RIGHT(A171,2)="17",IF(RIGHT(B171,1)="W",VLOOKUP(B179,'U17 Non Counters'!$G$3:$I$200,2,FALSE),VLOOKUP(B179,'U17 Non Counters'!$B$3:$D$200,2,FALSE)),IF(RIGHT(B171,1)="W",VLOOKUP(B179,'U20 Non Counters'!$G$3:$I$200,2,FALSE),VLOOKUP(B179,'U20 Non Counters'!$B$3:$D$200,2,FALSE))))</f>
        <v>0</v>
      </c>
      <c r="E179" s="138"/>
      <c r="F179" s="139"/>
      <c r="H179" s="136">
        <v>7</v>
      </c>
      <c r="I179" s="136">
        <f>'Lane Draws'!CQ8</f>
        <v>77</v>
      </c>
      <c r="J179" s="137" t="str">
        <f>IFERROR(IF(I179="","",VLOOKUP(I179,Teams!$A$12:$B$29,2,FALSE)),CONCATENATE("NC-",VLOOKUP(I179,'U20 Non Counters'!$B$3:$D$200,3,FALSE)))</f>
        <v>MAC_PSH</v>
      </c>
      <c r="K179" s="138">
        <f ca="1">IFERROR(INDIRECT("'"&amp;J179&amp;"-"&amp;H171&amp;"'!D"&amp;IF(RIGHT(I171,1)="W",MATCH('Start lists'!J171,'TN-U20'!F:F,0),MATCH('Start lists'!J171,'TN-U20'!B:B,0))+IF(LEFT(K171,1)="A",0,1)&amp;""),IF(RIGHT(H171,2)="17",IF(RIGHT(I171,1)="W",VLOOKUP(I179,'U17 Non Counters'!$G$3:$I$200,2,FALSE),VLOOKUP(I179,'U17 Non Counters'!$B$3:$D$200,2,FALSE)),IF(RIGHT(I171,1)="W",VLOOKUP(I179,'U20 Non Counters'!$G$3:$I$200,2,FALSE),VLOOKUP(I179,'U20 Non Counters'!$B$3:$D$200,2,FALSE))))</f>
        <v>0</v>
      </c>
      <c r="L179" s="138"/>
      <c r="M179" s="139"/>
      <c r="N179" s="136"/>
    </row>
    <row r="180" spans="1:14" s="133" customFormat="1" ht="24.95" customHeight="1" x14ac:dyDescent="0.3">
      <c r="A180" s="136">
        <v>8</v>
      </c>
      <c r="B180" s="136">
        <f>'Lane Draws'!CN9</f>
        <v>5</v>
      </c>
      <c r="C180" s="137" t="str">
        <f>IFERROR(IF(B180="","",VLOOKUP(B180,Teams!$A$12:$B$29,2,FALSE)),CONCATENATE("NC-",VLOOKUP(B180,'U20 Non Counters'!$B$3:$D$200,3,FALSE)))</f>
        <v>IH</v>
      </c>
      <c r="D180" s="138">
        <f ca="1">IFERROR(INDIRECT("'"&amp;C180&amp;"-"&amp;$A171&amp;"'!D"&amp;IF(RIGHT(B171,1)="W",MATCH('Start lists'!C171,'TN-U20'!F:F,0),MATCH('Start lists'!C171,'TN-U20'!B:B,0))+IF(LEFT(D171,1)="A",0,1)&amp;""),IF(RIGHT(A171,2)="17",IF(RIGHT(B171,1)="W",VLOOKUP(B180,'U17 Non Counters'!$G$3:$I$200,2,FALSE),VLOOKUP(B180,'U17 Non Counters'!$B$3:$D$200,2,FALSE)),IF(RIGHT(B171,1)="W",VLOOKUP(B180,'U20 Non Counters'!$G$3:$I$200,2,FALSE),VLOOKUP(B180,'U20 Non Counters'!$B$3:$D$200,2,FALSE))))</f>
        <v>0</v>
      </c>
      <c r="E180" s="138"/>
      <c r="F180" s="139"/>
      <c r="H180" s="136">
        <v>8</v>
      </c>
      <c r="I180" s="136">
        <f>'Lane Draws'!CQ9</f>
        <v>55</v>
      </c>
      <c r="J180" s="137" t="str">
        <f>IFERROR(IF(I180="","",VLOOKUP(I180,Teams!$A$12:$B$29,2,FALSE)),CONCATENATE("NC-",VLOOKUP(I180,'U20 Non Counters'!$B$3:$D$200,3,FALSE)))</f>
        <v>IH</v>
      </c>
      <c r="K180" s="138">
        <f ca="1">IFERROR(INDIRECT("'"&amp;J180&amp;"-"&amp;H171&amp;"'!D"&amp;IF(RIGHT(I171,1)="W",MATCH('Start lists'!J171,'TN-U20'!F:F,0),MATCH('Start lists'!J171,'TN-U20'!B:B,0))+IF(LEFT(K171,1)="A",0,1)&amp;""),IF(RIGHT(H171,2)="17",IF(RIGHT(I171,1)="W",VLOOKUP(I180,'U17 Non Counters'!$G$3:$I$200,2,FALSE),VLOOKUP(I180,'U17 Non Counters'!$B$3:$D$200,2,FALSE)),IF(RIGHT(I171,1)="W",VLOOKUP(I180,'U20 Non Counters'!$G$3:$I$200,2,FALSE),VLOOKUP(I180,'U20 Non Counters'!$B$3:$D$200,2,FALSE))))</f>
        <v>0</v>
      </c>
      <c r="L180" s="138"/>
      <c r="M180" s="139"/>
      <c r="N180" s="136"/>
    </row>
    <row r="181" spans="1:14" s="93" customFormat="1" x14ac:dyDescent="0.3">
      <c r="A181" s="98"/>
      <c r="B181" s="98"/>
      <c r="C181" s="99"/>
      <c r="F181" s="105"/>
      <c r="H181" s="98"/>
      <c r="I181" s="98"/>
      <c r="J181" s="99"/>
      <c r="M181" s="105"/>
      <c r="N181" s="98"/>
    </row>
    <row r="182" spans="1:14" s="133" customFormat="1" ht="24.95" customHeight="1" x14ac:dyDescent="0.3">
      <c r="A182" s="213" t="str">
        <f>LEFT(B182,3)</f>
        <v>U17</v>
      </c>
      <c r="B182" s="198" t="s">
        <v>31</v>
      </c>
      <c r="C182" s="128" t="s">
        <v>156</v>
      </c>
      <c r="D182" s="129" t="s">
        <v>159</v>
      </c>
      <c r="E182" s="130"/>
      <c r="F182" s="131"/>
      <c r="H182" s="213" t="str">
        <f>LEFT(I182,3)</f>
        <v>U20</v>
      </c>
      <c r="I182" s="198" t="s">
        <v>195</v>
      </c>
      <c r="J182" s="128" t="s">
        <v>156</v>
      </c>
      <c r="K182" s="129" t="s">
        <v>159</v>
      </c>
      <c r="L182" s="130"/>
      <c r="M182" s="131"/>
      <c r="N182" s="132"/>
    </row>
    <row r="183" spans="1:14" ht="24.95" customHeight="1" x14ac:dyDescent="0.3">
      <c r="A183" s="134" t="s">
        <v>97</v>
      </c>
      <c r="B183" s="117" t="s">
        <v>23</v>
      </c>
      <c r="C183" s="124" t="s">
        <v>17</v>
      </c>
      <c r="D183" s="124" t="s">
        <v>20</v>
      </c>
      <c r="E183" s="124" t="s">
        <v>2</v>
      </c>
      <c r="F183" s="135" t="s">
        <v>152</v>
      </c>
      <c r="H183" s="134" t="s">
        <v>97</v>
      </c>
      <c r="I183" s="117" t="s">
        <v>23</v>
      </c>
      <c r="J183" s="124" t="s">
        <v>17</v>
      </c>
      <c r="K183" s="124" t="s">
        <v>20</v>
      </c>
      <c r="L183" s="124" t="s">
        <v>2</v>
      </c>
      <c r="M183" s="135" t="s">
        <v>152</v>
      </c>
      <c r="N183" s="123"/>
    </row>
    <row r="184" spans="1:14" s="133" customFormat="1" ht="24.95" customHeight="1" x14ac:dyDescent="0.3">
      <c r="A184" s="136">
        <v>1</v>
      </c>
      <c r="B184" s="136">
        <f>'Lane Draws'!CT2</f>
        <v>5</v>
      </c>
      <c r="C184" s="137" t="str">
        <f>IF(B184="","",VLOOKUP(B184,Teams!$A$12:$B$29,2,FALSE))</f>
        <v>IH</v>
      </c>
      <c r="D184" s="138"/>
      <c r="E184" s="138"/>
      <c r="F184" s="139"/>
      <c r="H184" s="136">
        <v>1</v>
      </c>
      <c r="I184" s="136">
        <f>'Lane Draws'!CW2</f>
        <v>55</v>
      </c>
      <c r="J184" s="137" t="str">
        <f>IF(I184="","",VLOOKUP(I184,Teams!$A$12:$B$29,2,FALSE))</f>
        <v>IH</v>
      </c>
      <c r="K184" s="138"/>
      <c r="L184" s="138"/>
      <c r="M184" s="139"/>
      <c r="N184" s="136"/>
    </row>
    <row r="185" spans="1:14" s="133" customFormat="1" ht="24.95" customHeight="1" x14ac:dyDescent="0.3">
      <c r="A185" s="136">
        <v>2</v>
      </c>
      <c r="B185" s="136">
        <f>'Lane Draws'!CT3</f>
        <v>8</v>
      </c>
      <c r="C185" s="137" t="str">
        <f>IF(B185="","",VLOOKUP(B185,Teams!$A$12:$B$29,2,FALSE))</f>
        <v>TN</v>
      </c>
      <c r="D185" s="138"/>
      <c r="E185" s="138"/>
      <c r="F185" s="139"/>
      <c r="H185" s="136">
        <v>2</v>
      </c>
      <c r="I185" s="136">
        <f>'Lane Draws'!CW3</f>
        <v>88</v>
      </c>
      <c r="J185" s="137" t="str">
        <f>IF(I185="","",VLOOKUP(I185,Teams!$A$12:$B$29,2,FALSE))</f>
        <v>TN</v>
      </c>
      <c r="K185" s="138"/>
      <c r="L185" s="138"/>
      <c r="M185" s="139"/>
      <c r="N185" s="136"/>
    </row>
    <row r="186" spans="1:14" s="133" customFormat="1" ht="24.95" customHeight="1" x14ac:dyDescent="0.3">
      <c r="A186" s="136">
        <v>3</v>
      </c>
      <c r="B186" s="136">
        <f>'Lane Draws'!CT4</f>
        <v>6</v>
      </c>
      <c r="C186" s="137" t="str">
        <f>IF(B186="","",VLOOKUP(B186,Teams!$A$12:$B$29,2,FALSE))</f>
        <v>ISA</v>
      </c>
      <c r="D186" s="138"/>
      <c r="E186" s="138"/>
      <c r="F186" s="139"/>
      <c r="H186" s="136">
        <v>3</v>
      </c>
      <c r="I186" s="136">
        <f>'Lane Draws'!CW4</f>
        <v>66</v>
      </c>
      <c r="J186" s="137" t="str">
        <f>IF(I186="","",VLOOKUP(I186,Teams!$A$12:$B$29,2,FALSE))</f>
        <v>ISA</v>
      </c>
      <c r="K186" s="138"/>
      <c r="L186" s="138"/>
      <c r="M186" s="139"/>
      <c r="N186" s="136"/>
    </row>
    <row r="187" spans="1:14" s="133" customFormat="1" ht="24.95" customHeight="1" x14ac:dyDescent="0.3">
      <c r="A187" s="136">
        <v>4</v>
      </c>
      <c r="B187" s="136">
        <f>'Lane Draws'!CT5</f>
        <v>4</v>
      </c>
      <c r="C187" s="137" t="str">
        <f>IF(B187="","",VLOOKUP(B187,Teams!$A$12:$B$29,2,FALSE))</f>
        <v>DHH</v>
      </c>
      <c r="D187" s="138"/>
      <c r="E187" s="138"/>
      <c r="F187" s="139"/>
      <c r="H187" s="136">
        <v>4</v>
      </c>
      <c r="I187" s="136">
        <f>'Lane Draws'!CW5</f>
        <v>44</v>
      </c>
      <c r="J187" s="137" t="str">
        <f>IF(I187="","",VLOOKUP(I187,Teams!$A$12:$B$29,2,FALSE))</f>
        <v>DHH</v>
      </c>
      <c r="K187" s="138"/>
      <c r="L187" s="138"/>
      <c r="M187" s="139"/>
      <c r="N187" s="136"/>
    </row>
    <row r="188" spans="1:14" s="133" customFormat="1" ht="24.95" customHeight="1" x14ac:dyDescent="0.3">
      <c r="A188" s="136">
        <v>5</v>
      </c>
      <c r="B188" s="136">
        <f>'Lane Draws'!CT6</f>
        <v>2</v>
      </c>
      <c r="C188" s="137" t="str">
        <f>IF(B188="","",VLOOKUP(B188,Teams!$A$12:$B$29,2,FALSE))</f>
        <v>ADAC</v>
      </c>
      <c r="D188" s="138"/>
      <c r="E188" s="138"/>
      <c r="F188" s="139"/>
      <c r="H188" s="136">
        <v>5</v>
      </c>
      <c r="I188" s="136">
        <f>'Lane Draws'!CW6</f>
        <v>22</v>
      </c>
      <c r="J188" s="137" t="str">
        <f>IF(I188="","",VLOOKUP(I188,Teams!$A$12:$B$29,2,FALSE))</f>
        <v>ADAC</v>
      </c>
      <c r="K188" s="138"/>
      <c r="L188" s="138"/>
      <c r="M188" s="139"/>
      <c r="N188" s="136"/>
    </row>
    <row r="189" spans="1:14" s="133" customFormat="1" ht="24.95" customHeight="1" x14ac:dyDescent="0.3">
      <c r="A189" s="136">
        <v>6</v>
      </c>
      <c r="B189" s="136">
        <f>'Lane Draws'!CT7</f>
        <v>7</v>
      </c>
      <c r="C189" s="137" t="str">
        <f>IF(B189="","",VLOOKUP(B189,Teams!$A$12:$B$29,2,FALSE))</f>
        <v>MAC_PSH</v>
      </c>
      <c r="D189" s="138"/>
      <c r="E189" s="138"/>
      <c r="F189" s="139"/>
      <c r="H189" s="136">
        <v>6</v>
      </c>
      <c r="I189" s="136">
        <f>'Lane Draws'!CW7</f>
        <v>77</v>
      </c>
      <c r="J189" s="137" t="str">
        <f>IF(I189="","",VLOOKUP(I189,Teams!$A$12:$B$29,2,FALSE))</f>
        <v>MAC_PSH</v>
      </c>
      <c r="K189" s="138"/>
      <c r="L189" s="138"/>
      <c r="M189" s="139"/>
      <c r="N189" s="136"/>
    </row>
    <row r="190" spans="1:14" s="133" customFormat="1" ht="24.95" customHeight="1" x14ac:dyDescent="0.3">
      <c r="A190" s="136">
        <v>7</v>
      </c>
      <c r="B190" s="136">
        <f>'Lane Draws'!CT8</f>
        <v>3</v>
      </c>
      <c r="C190" s="137" t="str">
        <f>IF(B190="","",VLOOKUP(B190,Teams!$A$12:$B$29,2,FALSE))</f>
        <v>BSAC</v>
      </c>
      <c r="D190" s="138"/>
      <c r="E190" s="138"/>
      <c r="F190" s="139"/>
      <c r="H190" s="136">
        <v>7</v>
      </c>
      <c r="I190" s="136">
        <f>'Lane Draws'!CW8</f>
        <v>33</v>
      </c>
      <c r="J190" s="137" t="str">
        <f>IF(I190="","",VLOOKUP(I190,Teams!$A$12:$B$29,2,FALSE))</f>
        <v>BSAC</v>
      </c>
      <c r="K190" s="138"/>
      <c r="L190" s="138"/>
      <c r="M190" s="139"/>
      <c r="N190" s="136"/>
    </row>
    <row r="191" spans="1:14" s="133" customFormat="1" ht="24.95" customHeight="1" x14ac:dyDescent="0.3">
      <c r="A191" s="136">
        <v>8</v>
      </c>
      <c r="B191" s="136">
        <f>'Lane Draws'!CT9</f>
        <v>1</v>
      </c>
      <c r="C191" s="137" t="str">
        <f>IF(B191="","",VLOOKUP(B191,Teams!$A$12:$B$29,2,FALSE))</f>
        <v>AAAC</v>
      </c>
      <c r="D191" s="138"/>
      <c r="E191" s="138"/>
      <c r="F191" s="139"/>
      <c r="H191" s="136">
        <v>8</v>
      </c>
      <c r="I191" s="136">
        <f>'Lane Draws'!CW9</f>
        <v>11</v>
      </c>
      <c r="J191" s="137" t="str">
        <f>IF(I191="","",VLOOKUP(I191,Teams!$A$12:$B$29,2,FALSE))</f>
        <v>AAAC</v>
      </c>
      <c r="K191" s="138"/>
      <c r="L191" s="138"/>
      <c r="M191" s="139"/>
      <c r="N191" s="136"/>
    </row>
    <row r="192" spans="1:14" s="93" customFormat="1" x14ac:dyDescent="0.3">
      <c r="A192" s="98"/>
      <c r="B192" s="98"/>
      <c r="C192" s="99"/>
      <c r="F192" s="105"/>
      <c r="H192" s="98"/>
      <c r="I192" s="98"/>
      <c r="J192" s="99"/>
      <c r="M192" s="105"/>
      <c r="N192" s="98"/>
    </row>
    <row r="193" spans="1:14" s="133" customFormat="1" ht="24.95" customHeight="1" x14ac:dyDescent="0.3">
      <c r="A193" s="213" t="str">
        <f>LEFT(B193,3)</f>
        <v>U17</v>
      </c>
      <c r="B193" s="198" t="s">
        <v>32</v>
      </c>
      <c r="C193" s="128" t="s">
        <v>156</v>
      </c>
      <c r="D193" s="129" t="s">
        <v>159</v>
      </c>
      <c r="E193" s="130"/>
      <c r="F193" s="131"/>
      <c r="H193" s="213" t="str">
        <f>LEFT(I193,3)</f>
        <v>U20</v>
      </c>
      <c r="I193" s="198" t="s">
        <v>194</v>
      </c>
      <c r="J193" s="128" t="s">
        <v>156</v>
      </c>
      <c r="K193" s="129" t="s">
        <v>159</v>
      </c>
      <c r="L193" s="130"/>
      <c r="M193" s="131"/>
      <c r="N193" s="132"/>
    </row>
    <row r="194" spans="1:14" ht="24.95" customHeight="1" x14ac:dyDescent="0.3">
      <c r="A194" s="134" t="s">
        <v>97</v>
      </c>
      <c r="B194" s="117" t="s">
        <v>23</v>
      </c>
      <c r="C194" s="124" t="s">
        <v>17</v>
      </c>
      <c r="D194" s="124" t="s">
        <v>20</v>
      </c>
      <c r="E194" s="124" t="s">
        <v>2</v>
      </c>
      <c r="F194" s="135" t="s">
        <v>152</v>
      </c>
      <c r="H194" s="134" t="s">
        <v>97</v>
      </c>
      <c r="I194" s="117" t="s">
        <v>23</v>
      </c>
      <c r="J194" s="124" t="s">
        <v>17</v>
      </c>
      <c r="K194" s="124" t="s">
        <v>20</v>
      </c>
      <c r="L194" s="124" t="s">
        <v>2</v>
      </c>
      <c r="M194" s="135" t="s">
        <v>152</v>
      </c>
      <c r="N194" s="123"/>
    </row>
    <row r="195" spans="1:14" s="133" customFormat="1" ht="24.95" customHeight="1" x14ac:dyDescent="0.3">
      <c r="A195" s="136">
        <v>1</v>
      </c>
      <c r="B195" s="136">
        <f>'Lane Draws'!CZ2</f>
        <v>5</v>
      </c>
      <c r="C195" s="137" t="str">
        <f>IF(B195="","",VLOOKUP(B195,Teams!$A$12:$B$29,2,FALSE))</f>
        <v>IH</v>
      </c>
      <c r="D195" s="138"/>
      <c r="E195" s="138"/>
      <c r="F195" s="139"/>
      <c r="H195" s="136">
        <v>1</v>
      </c>
      <c r="I195" s="136">
        <f>'Lane Draws'!DC2</f>
        <v>55</v>
      </c>
      <c r="J195" s="137" t="str">
        <f>IF(I195="","",VLOOKUP(I195,Teams!$A$12:$B$29,2,FALSE))</f>
        <v>IH</v>
      </c>
      <c r="K195" s="138"/>
      <c r="L195" s="138"/>
      <c r="M195" s="139"/>
      <c r="N195" s="136"/>
    </row>
    <row r="196" spans="1:14" s="133" customFormat="1" ht="24.95" customHeight="1" x14ac:dyDescent="0.3">
      <c r="A196" s="136">
        <v>2</v>
      </c>
      <c r="B196" s="136">
        <f>'Lane Draws'!CZ3</f>
        <v>8</v>
      </c>
      <c r="C196" s="137" t="str">
        <f>IF(B196="","",VLOOKUP(B196,Teams!$A$12:$B$29,2,FALSE))</f>
        <v>TN</v>
      </c>
      <c r="D196" s="138"/>
      <c r="E196" s="138"/>
      <c r="F196" s="139"/>
      <c r="H196" s="136">
        <v>2</v>
      </c>
      <c r="I196" s="136">
        <f>'Lane Draws'!DC3</f>
        <v>88</v>
      </c>
      <c r="J196" s="137" t="str">
        <f>IF(I196="","",VLOOKUP(I196,Teams!$A$12:$B$29,2,FALSE))</f>
        <v>TN</v>
      </c>
      <c r="K196" s="138"/>
      <c r="L196" s="138"/>
      <c r="M196" s="139"/>
      <c r="N196" s="136"/>
    </row>
    <row r="197" spans="1:14" s="133" customFormat="1" ht="24.95" customHeight="1" x14ac:dyDescent="0.3">
      <c r="A197" s="136">
        <v>3</v>
      </c>
      <c r="B197" s="136">
        <f>'Lane Draws'!CZ4</f>
        <v>6</v>
      </c>
      <c r="C197" s="137" t="str">
        <f>IF(B197="","",VLOOKUP(B197,Teams!$A$12:$B$29,2,FALSE))</f>
        <v>ISA</v>
      </c>
      <c r="D197" s="138"/>
      <c r="E197" s="138"/>
      <c r="F197" s="139"/>
      <c r="H197" s="136">
        <v>3</v>
      </c>
      <c r="I197" s="136">
        <f>'Lane Draws'!DC4</f>
        <v>66</v>
      </c>
      <c r="J197" s="137" t="str">
        <f>IF(I197="","",VLOOKUP(I197,Teams!$A$12:$B$29,2,FALSE))</f>
        <v>ISA</v>
      </c>
      <c r="K197" s="138"/>
      <c r="L197" s="138"/>
      <c r="M197" s="139"/>
      <c r="N197" s="136"/>
    </row>
    <row r="198" spans="1:14" s="133" customFormat="1" ht="24.95" customHeight="1" x14ac:dyDescent="0.3">
      <c r="A198" s="136">
        <v>4</v>
      </c>
      <c r="B198" s="136">
        <f>'Lane Draws'!CZ5</f>
        <v>4</v>
      </c>
      <c r="C198" s="137" t="str">
        <f>IF(B198="","",VLOOKUP(B198,Teams!$A$12:$B$29,2,FALSE))</f>
        <v>DHH</v>
      </c>
      <c r="D198" s="138"/>
      <c r="E198" s="138"/>
      <c r="F198" s="139"/>
      <c r="H198" s="136">
        <v>4</v>
      </c>
      <c r="I198" s="136">
        <f>'Lane Draws'!DC5</f>
        <v>44</v>
      </c>
      <c r="J198" s="137" t="str">
        <f>IF(I198="","",VLOOKUP(I198,Teams!$A$12:$B$29,2,FALSE))</f>
        <v>DHH</v>
      </c>
      <c r="K198" s="138"/>
      <c r="L198" s="138"/>
      <c r="M198" s="139"/>
      <c r="N198" s="136"/>
    </row>
    <row r="199" spans="1:14" s="133" customFormat="1" ht="24.95" customHeight="1" x14ac:dyDescent="0.3">
      <c r="A199" s="136">
        <v>5</v>
      </c>
      <c r="B199" s="136">
        <f>'Lane Draws'!CZ6</f>
        <v>2</v>
      </c>
      <c r="C199" s="137" t="str">
        <f>IF(B199="","",VLOOKUP(B199,Teams!$A$12:$B$29,2,FALSE))</f>
        <v>ADAC</v>
      </c>
      <c r="D199" s="138"/>
      <c r="E199" s="138"/>
      <c r="F199" s="139"/>
      <c r="H199" s="136">
        <v>5</v>
      </c>
      <c r="I199" s="136">
        <f>'Lane Draws'!DC6</f>
        <v>22</v>
      </c>
      <c r="J199" s="137" t="str">
        <f>IF(I199="","",VLOOKUP(I199,Teams!$A$12:$B$29,2,FALSE))</f>
        <v>ADAC</v>
      </c>
      <c r="K199" s="138"/>
      <c r="L199" s="138"/>
      <c r="M199" s="139"/>
      <c r="N199" s="136"/>
    </row>
    <row r="200" spans="1:14" s="133" customFormat="1" ht="24.95" customHeight="1" x14ac:dyDescent="0.3">
      <c r="A200" s="136">
        <v>6</v>
      </c>
      <c r="B200" s="136">
        <f>'Lane Draws'!CZ7</f>
        <v>7</v>
      </c>
      <c r="C200" s="137" t="str">
        <f>IF(B200="","",VLOOKUP(B200,Teams!$A$12:$B$29,2,FALSE))</f>
        <v>MAC_PSH</v>
      </c>
      <c r="D200" s="138"/>
      <c r="E200" s="138"/>
      <c r="F200" s="139"/>
      <c r="H200" s="136">
        <v>6</v>
      </c>
      <c r="I200" s="136">
        <f>'Lane Draws'!DC7</f>
        <v>77</v>
      </c>
      <c r="J200" s="137" t="str">
        <f>IF(I200="","",VLOOKUP(I200,Teams!$A$12:$B$29,2,FALSE))</f>
        <v>MAC_PSH</v>
      </c>
      <c r="K200" s="138"/>
      <c r="L200" s="138"/>
      <c r="M200" s="139"/>
      <c r="N200" s="136"/>
    </row>
    <row r="201" spans="1:14" s="133" customFormat="1" ht="24.95" customHeight="1" x14ac:dyDescent="0.3">
      <c r="A201" s="136">
        <v>7</v>
      </c>
      <c r="B201" s="136">
        <f>'Lane Draws'!CZ8</f>
        <v>3</v>
      </c>
      <c r="C201" s="137" t="str">
        <f>IF(B201="","",VLOOKUP(B201,Teams!$A$12:$B$29,2,FALSE))</f>
        <v>BSAC</v>
      </c>
      <c r="D201" s="138"/>
      <c r="E201" s="138"/>
      <c r="F201" s="139"/>
      <c r="H201" s="136">
        <v>7</v>
      </c>
      <c r="I201" s="136">
        <f>'Lane Draws'!DC8</f>
        <v>33</v>
      </c>
      <c r="J201" s="137" t="str">
        <f>IF(I201="","",VLOOKUP(I201,Teams!$A$12:$B$29,2,FALSE))</f>
        <v>BSAC</v>
      </c>
      <c r="K201" s="138"/>
      <c r="L201" s="138"/>
      <c r="M201" s="139"/>
      <c r="N201" s="136"/>
    </row>
    <row r="202" spans="1:14" s="133" customFormat="1" ht="24.95" customHeight="1" x14ac:dyDescent="0.3">
      <c r="A202" s="136">
        <v>8</v>
      </c>
      <c r="B202" s="136">
        <f>'Lane Draws'!CZ9</f>
        <v>1</v>
      </c>
      <c r="C202" s="137" t="str">
        <f>IF(B202="","",VLOOKUP(B202,Teams!$A$12:$B$29,2,FALSE))</f>
        <v>AAAC</v>
      </c>
      <c r="D202" s="138"/>
      <c r="E202" s="138"/>
      <c r="F202" s="139"/>
      <c r="H202" s="136">
        <v>8</v>
      </c>
      <c r="I202" s="136">
        <f>'Lane Draws'!DC9</f>
        <v>11</v>
      </c>
      <c r="J202" s="137" t="str">
        <f>IF(I202="","",VLOOKUP(I202,Teams!$A$12:$B$29,2,FALSE))</f>
        <v>AAAC</v>
      </c>
      <c r="K202" s="138"/>
      <c r="L202" s="138"/>
      <c r="M202" s="139"/>
      <c r="N202" s="136"/>
    </row>
    <row r="203" spans="1:14" s="93" customFormat="1" x14ac:dyDescent="0.3">
      <c r="A203" s="98"/>
      <c r="B203" s="98"/>
      <c r="C203" s="99"/>
      <c r="F203" s="105"/>
      <c r="H203" s="98"/>
      <c r="I203" s="98"/>
      <c r="J203" s="99"/>
      <c r="M203" s="105"/>
      <c r="N203" s="98"/>
    </row>
    <row r="204" spans="1:14" s="93" customFormat="1" x14ac:dyDescent="0.3">
      <c r="A204" s="98"/>
      <c r="B204" s="98"/>
      <c r="C204" s="99"/>
      <c r="F204" s="105"/>
      <c r="H204" s="98"/>
      <c r="I204" s="98"/>
      <c r="J204" s="99"/>
      <c r="M204" s="105"/>
      <c r="N204" s="98"/>
    </row>
    <row r="205" spans="1:14" s="93" customFormat="1" x14ac:dyDescent="0.3">
      <c r="A205" s="98"/>
      <c r="B205" s="98"/>
      <c r="C205" s="99"/>
      <c r="F205" s="105"/>
      <c r="H205" s="98"/>
      <c r="I205" s="98"/>
      <c r="J205" s="99"/>
      <c r="M205" s="105"/>
      <c r="N205" s="98"/>
    </row>
    <row r="206" spans="1:14" s="93" customFormat="1" x14ac:dyDescent="0.3">
      <c r="A206" s="98"/>
      <c r="B206" s="98"/>
      <c r="C206" s="99"/>
      <c r="F206" s="105"/>
      <c r="H206" s="98"/>
      <c r="I206" s="98"/>
      <c r="J206" s="99"/>
      <c r="M206" s="105"/>
      <c r="N206" s="98"/>
    </row>
    <row r="207" spans="1:14" s="93" customFormat="1" x14ac:dyDescent="0.3">
      <c r="A207" s="98"/>
      <c r="B207" s="98"/>
      <c r="F207" s="105"/>
      <c r="H207" s="98"/>
      <c r="I207" s="98"/>
      <c r="M207" s="107"/>
    </row>
    <row r="208" spans="1:14" s="93" customFormat="1" x14ac:dyDescent="0.3">
      <c r="A208" s="96"/>
      <c r="B208" s="96"/>
      <c r="F208" s="105"/>
      <c r="H208" s="96"/>
      <c r="I208" s="96"/>
      <c r="M208" s="107"/>
    </row>
    <row r="209" spans="1:14" s="93" customFormat="1" x14ac:dyDescent="0.3">
      <c r="A209" s="98"/>
      <c r="B209" s="98"/>
      <c r="C209" s="99"/>
      <c r="F209" s="105"/>
      <c r="H209" s="98"/>
      <c r="I209" s="98"/>
      <c r="J209" s="99"/>
      <c r="M209" s="105"/>
      <c r="N209" s="98"/>
    </row>
    <row r="210" spans="1:14" s="93" customFormat="1" x14ac:dyDescent="0.3">
      <c r="A210" s="98"/>
      <c r="B210" s="98"/>
      <c r="C210" s="99"/>
      <c r="F210" s="105"/>
      <c r="H210" s="98"/>
      <c r="I210" s="98"/>
      <c r="J210" s="99"/>
      <c r="M210" s="105"/>
      <c r="N210" s="98"/>
    </row>
    <row r="211" spans="1:14" s="93" customFormat="1" ht="15" customHeight="1" x14ac:dyDescent="0.3">
      <c r="A211" s="98"/>
      <c r="B211" s="98"/>
      <c r="C211" s="99"/>
      <c r="F211" s="105"/>
      <c r="H211" s="98"/>
      <c r="I211" s="98"/>
      <c r="J211" s="99"/>
      <c r="M211" s="105"/>
      <c r="N211" s="98"/>
    </row>
    <row r="212" spans="1:14" s="93" customFormat="1" x14ac:dyDescent="0.3">
      <c r="A212" s="98"/>
      <c r="B212" s="98"/>
      <c r="C212" s="99"/>
      <c r="F212" s="105"/>
      <c r="H212" s="98"/>
      <c r="I212" s="98"/>
      <c r="J212" s="99"/>
      <c r="M212" s="105"/>
      <c r="N212" s="98"/>
    </row>
    <row r="213" spans="1:14" s="93" customFormat="1" x14ac:dyDescent="0.3">
      <c r="A213" s="98"/>
      <c r="B213" s="98"/>
      <c r="C213" s="99"/>
      <c r="F213" s="105"/>
      <c r="H213" s="98"/>
      <c r="I213" s="98"/>
      <c r="J213" s="99"/>
      <c r="M213" s="105"/>
      <c r="N213" s="98"/>
    </row>
    <row r="214" spans="1:14" s="93" customFormat="1" x14ac:dyDescent="0.3">
      <c r="A214" s="98"/>
      <c r="B214" s="98"/>
      <c r="C214" s="99"/>
      <c r="F214" s="105"/>
      <c r="H214" s="98"/>
      <c r="I214" s="98"/>
      <c r="J214" s="99"/>
      <c r="M214" s="105"/>
      <c r="N214" s="98"/>
    </row>
    <row r="215" spans="1:14" s="93" customFormat="1" x14ac:dyDescent="0.3">
      <c r="A215" s="98"/>
      <c r="B215" s="98"/>
      <c r="C215" s="99"/>
      <c r="F215" s="105"/>
      <c r="H215" s="98"/>
      <c r="I215" s="98"/>
      <c r="J215" s="99"/>
      <c r="M215" s="105"/>
      <c r="N215" s="98"/>
    </row>
    <row r="216" spans="1:14" s="93" customFormat="1" x14ac:dyDescent="0.3">
      <c r="A216" s="98"/>
      <c r="B216" s="98"/>
      <c r="C216" s="99"/>
      <c r="F216" s="105"/>
      <c r="H216" s="98"/>
      <c r="I216" s="98"/>
      <c r="J216" s="99"/>
      <c r="M216" s="105"/>
      <c r="N216" s="98"/>
    </row>
    <row r="217" spans="1:14" s="93" customFormat="1" x14ac:dyDescent="0.3">
      <c r="A217" s="98"/>
      <c r="B217" s="98"/>
      <c r="F217" s="105"/>
      <c r="H217" s="98"/>
      <c r="I217" s="98"/>
      <c r="M217" s="107"/>
    </row>
    <row r="218" spans="1:14" s="93" customFormat="1" x14ac:dyDescent="0.3">
      <c r="A218" s="98"/>
      <c r="B218" s="98"/>
      <c r="F218" s="105"/>
      <c r="H218" s="98"/>
      <c r="I218" s="98"/>
      <c r="M218" s="107"/>
    </row>
    <row r="219" spans="1:14" s="93" customFormat="1" x14ac:dyDescent="0.3">
      <c r="A219" s="98"/>
      <c r="B219" s="98"/>
      <c r="C219" s="99"/>
      <c r="F219" s="105"/>
      <c r="H219" s="98"/>
      <c r="I219" s="98"/>
      <c r="J219" s="99"/>
      <c r="M219" s="105"/>
      <c r="N219" s="98"/>
    </row>
    <row r="220" spans="1:14" s="93" customFormat="1" x14ac:dyDescent="0.3">
      <c r="A220" s="98"/>
      <c r="B220" s="98"/>
      <c r="C220" s="99"/>
      <c r="F220" s="105"/>
      <c r="H220" s="98"/>
      <c r="I220" s="98"/>
      <c r="J220" s="99"/>
      <c r="M220" s="105"/>
      <c r="N220" s="98"/>
    </row>
    <row r="221" spans="1:14" s="93" customFormat="1" x14ac:dyDescent="0.3">
      <c r="A221" s="98"/>
      <c r="B221" s="98"/>
      <c r="C221" s="99"/>
      <c r="F221" s="105"/>
      <c r="H221" s="98"/>
      <c r="I221" s="98"/>
      <c r="J221" s="99"/>
      <c r="M221" s="105"/>
      <c r="N221" s="98"/>
    </row>
    <row r="222" spans="1:14" s="93" customFormat="1" x14ac:dyDescent="0.3">
      <c r="A222" s="98"/>
      <c r="B222" s="98"/>
      <c r="C222" s="99"/>
      <c r="F222" s="105"/>
      <c r="H222" s="98"/>
      <c r="I222" s="98"/>
      <c r="J222" s="99"/>
      <c r="M222" s="105"/>
      <c r="N222" s="98"/>
    </row>
    <row r="223" spans="1:14" s="93" customFormat="1" x14ac:dyDescent="0.3">
      <c r="A223" s="98"/>
      <c r="B223" s="98"/>
      <c r="C223" s="99"/>
      <c r="F223" s="105"/>
      <c r="H223" s="98"/>
      <c r="I223" s="98"/>
      <c r="J223" s="99"/>
      <c r="M223" s="105"/>
      <c r="N223" s="98"/>
    </row>
    <row r="224" spans="1:14" s="93" customFormat="1" x14ac:dyDescent="0.3">
      <c r="A224" s="98"/>
      <c r="B224" s="98"/>
      <c r="C224" s="99"/>
      <c r="F224" s="105"/>
      <c r="H224" s="98"/>
      <c r="I224" s="98"/>
      <c r="J224" s="99"/>
      <c r="M224" s="105"/>
      <c r="N224" s="98"/>
    </row>
    <row r="225" spans="1:14" s="93" customFormat="1" x14ac:dyDescent="0.3">
      <c r="A225" s="98"/>
      <c r="B225" s="98"/>
      <c r="C225" s="99"/>
      <c r="F225" s="105"/>
      <c r="H225" s="98"/>
      <c r="I225" s="98"/>
      <c r="J225" s="99"/>
      <c r="M225" s="105"/>
      <c r="N225" s="98"/>
    </row>
    <row r="226" spans="1:14" s="93" customFormat="1" x14ac:dyDescent="0.3">
      <c r="A226" s="98"/>
      <c r="B226" s="98"/>
      <c r="C226" s="99"/>
      <c r="F226" s="105"/>
      <c r="H226" s="98"/>
      <c r="I226" s="98"/>
      <c r="J226" s="99"/>
      <c r="M226" s="105"/>
      <c r="N226" s="98"/>
    </row>
    <row r="227" spans="1:14" s="93" customFormat="1" x14ac:dyDescent="0.3">
      <c r="A227" s="98"/>
      <c r="B227" s="98"/>
      <c r="F227" s="105"/>
      <c r="H227" s="98"/>
      <c r="I227" s="98"/>
      <c r="M227" s="107"/>
    </row>
    <row r="228" spans="1:14" s="93" customFormat="1" x14ac:dyDescent="0.3">
      <c r="A228" s="96"/>
      <c r="B228" s="96"/>
      <c r="F228" s="105"/>
      <c r="H228" s="96"/>
      <c r="I228" s="96"/>
      <c r="M228" s="107"/>
    </row>
    <row r="229" spans="1:14" s="93" customFormat="1" x14ac:dyDescent="0.3">
      <c r="A229" s="98"/>
      <c r="B229" s="98"/>
      <c r="C229" s="99"/>
      <c r="F229" s="105"/>
      <c r="H229" s="98"/>
      <c r="I229" s="98"/>
      <c r="J229" s="99"/>
      <c r="M229" s="105"/>
      <c r="N229" s="98"/>
    </row>
    <row r="230" spans="1:14" s="93" customFormat="1" x14ac:dyDescent="0.3">
      <c r="A230" s="98"/>
      <c r="B230" s="98"/>
      <c r="C230" s="99"/>
      <c r="F230" s="105"/>
      <c r="H230" s="98"/>
      <c r="I230" s="98"/>
      <c r="J230" s="99"/>
      <c r="M230" s="105"/>
      <c r="N230" s="98"/>
    </row>
    <row r="231" spans="1:14" s="93" customFormat="1" x14ac:dyDescent="0.3">
      <c r="A231" s="98"/>
      <c r="B231" s="98"/>
      <c r="C231" s="99"/>
      <c r="F231" s="105"/>
      <c r="H231" s="98"/>
      <c r="I231" s="98"/>
      <c r="J231" s="99"/>
      <c r="M231" s="105"/>
      <c r="N231" s="98"/>
    </row>
    <row r="232" spans="1:14" s="93" customFormat="1" x14ac:dyDescent="0.3">
      <c r="A232" s="98"/>
      <c r="B232" s="98"/>
      <c r="C232" s="99"/>
      <c r="F232" s="105"/>
      <c r="H232" s="98"/>
      <c r="I232" s="98"/>
      <c r="J232" s="99"/>
      <c r="M232" s="105"/>
      <c r="N232" s="98"/>
    </row>
    <row r="233" spans="1:14" s="93" customFormat="1" x14ac:dyDescent="0.3">
      <c r="A233" s="98"/>
      <c r="B233" s="98"/>
      <c r="C233" s="99"/>
      <c r="F233" s="105"/>
      <c r="H233" s="98"/>
      <c r="I233" s="98"/>
      <c r="J233" s="99"/>
      <c r="M233" s="105"/>
      <c r="N233" s="98"/>
    </row>
    <row r="234" spans="1:14" s="93" customFormat="1" x14ac:dyDescent="0.3">
      <c r="A234" s="98"/>
      <c r="B234" s="98"/>
      <c r="C234" s="99"/>
      <c r="F234" s="105"/>
      <c r="H234" s="98"/>
      <c r="I234" s="98"/>
      <c r="J234" s="99"/>
      <c r="M234" s="105"/>
      <c r="N234" s="98"/>
    </row>
    <row r="235" spans="1:14" s="93" customFormat="1" x14ac:dyDescent="0.3">
      <c r="A235" s="98"/>
      <c r="B235" s="98"/>
      <c r="C235" s="99"/>
      <c r="F235" s="105"/>
      <c r="H235" s="98"/>
      <c r="I235" s="98"/>
      <c r="J235" s="99"/>
      <c r="M235" s="105"/>
      <c r="N235" s="98"/>
    </row>
    <row r="236" spans="1:14" s="93" customFormat="1" x14ac:dyDescent="0.3">
      <c r="A236" s="98"/>
      <c r="B236" s="98"/>
      <c r="C236" s="99"/>
      <c r="F236" s="105"/>
      <c r="H236" s="98"/>
      <c r="I236" s="98"/>
      <c r="J236" s="99"/>
      <c r="M236" s="105"/>
      <c r="N236" s="98"/>
    </row>
    <row r="237" spans="1:14" s="93" customFormat="1" x14ac:dyDescent="0.3">
      <c r="A237" s="98"/>
      <c r="B237" s="98"/>
      <c r="F237" s="105"/>
      <c r="H237" s="98"/>
      <c r="I237" s="98"/>
      <c r="M237" s="107"/>
    </row>
    <row r="238" spans="1:14" s="93" customFormat="1" x14ac:dyDescent="0.3">
      <c r="A238" s="96"/>
      <c r="B238" s="96"/>
      <c r="F238" s="105"/>
      <c r="H238" s="96"/>
      <c r="I238" s="96"/>
      <c r="M238" s="107"/>
    </row>
    <row r="239" spans="1:14" s="93" customFormat="1" x14ac:dyDescent="0.3">
      <c r="A239" s="98"/>
      <c r="B239" s="98"/>
      <c r="C239" s="99"/>
      <c r="F239" s="105"/>
      <c r="H239" s="98"/>
      <c r="I239" s="98"/>
      <c r="J239" s="99"/>
      <c r="M239" s="105"/>
      <c r="N239" s="98"/>
    </row>
    <row r="240" spans="1:14" s="93" customFormat="1" x14ac:dyDescent="0.3">
      <c r="A240" s="98"/>
      <c r="B240" s="98"/>
      <c r="C240" s="99"/>
      <c r="F240" s="105"/>
      <c r="H240" s="98"/>
      <c r="I240" s="98"/>
      <c r="J240" s="99"/>
      <c r="M240" s="105"/>
      <c r="N240" s="98"/>
    </row>
    <row r="241" spans="1:14" s="93" customFormat="1" x14ac:dyDescent="0.3">
      <c r="A241" s="98"/>
      <c r="B241" s="98"/>
      <c r="C241" s="99"/>
      <c r="F241" s="105"/>
      <c r="H241" s="98"/>
      <c r="I241" s="98"/>
      <c r="J241" s="99"/>
      <c r="M241" s="105"/>
      <c r="N241" s="98"/>
    </row>
    <row r="242" spans="1:14" s="93" customFormat="1" x14ac:dyDescent="0.3">
      <c r="A242" s="98"/>
      <c r="B242" s="98"/>
      <c r="C242" s="99"/>
      <c r="F242" s="105"/>
      <c r="H242" s="98"/>
      <c r="I242" s="98"/>
      <c r="J242" s="99"/>
      <c r="M242" s="105"/>
      <c r="N242" s="98"/>
    </row>
    <row r="243" spans="1:14" s="93" customFormat="1" x14ac:dyDescent="0.3">
      <c r="A243" s="98"/>
      <c r="B243" s="98"/>
      <c r="C243" s="99"/>
      <c r="F243" s="105"/>
      <c r="H243" s="98"/>
      <c r="I243" s="98"/>
      <c r="J243" s="99"/>
      <c r="M243" s="105"/>
      <c r="N243" s="98"/>
    </row>
    <row r="244" spans="1:14" s="93" customFormat="1" x14ac:dyDescent="0.3">
      <c r="A244" s="98"/>
      <c r="B244" s="98"/>
      <c r="C244" s="99"/>
      <c r="F244" s="105"/>
      <c r="H244" s="98"/>
      <c r="I244" s="98"/>
      <c r="J244" s="99"/>
      <c r="M244" s="105"/>
      <c r="N244" s="98"/>
    </row>
    <row r="245" spans="1:14" s="93" customFormat="1" x14ac:dyDescent="0.3">
      <c r="A245" s="98"/>
      <c r="B245" s="98"/>
      <c r="C245" s="99"/>
      <c r="F245" s="105"/>
      <c r="H245" s="98"/>
      <c r="I245" s="98"/>
      <c r="J245" s="99"/>
      <c r="M245" s="105"/>
      <c r="N245" s="98"/>
    </row>
    <row r="246" spans="1:14" s="93" customFormat="1" x14ac:dyDescent="0.3">
      <c r="A246" s="98"/>
      <c r="B246" s="98"/>
      <c r="C246" s="99"/>
      <c r="F246" s="105"/>
      <c r="H246" s="98"/>
      <c r="I246" s="98"/>
      <c r="J246" s="99"/>
      <c r="M246" s="105"/>
      <c r="N246" s="98"/>
    </row>
    <row r="247" spans="1:14" s="93" customFormat="1" x14ac:dyDescent="0.3">
      <c r="A247" s="98"/>
      <c r="B247" s="98"/>
      <c r="F247" s="105"/>
      <c r="H247" s="98"/>
      <c r="I247" s="98"/>
      <c r="M247" s="107"/>
    </row>
    <row r="248" spans="1:14" s="93" customFormat="1" x14ac:dyDescent="0.3">
      <c r="A248" s="96"/>
      <c r="B248" s="96"/>
      <c r="F248" s="105"/>
      <c r="H248" s="96"/>
      <c r="I248" s="96"/>
      <c r="M248" s="107"/>
    </row>
    <row r="249" spans="1:14" s="93" customFormat="1" x14ac:dyDescent="0.3">
      <c r="A249" s="98"/>
      <c r="B249" s="98"/>
      <c r="C249" s="99"/>
      <c r="F249" s="105"/>
      <c r="H249" s="98"/>
      <c r="I249" s="98"/>
      <c r="J249" s="99"/>
      <c r="M249" s="105"/>
      <c r="N249" s="98"/>
    </row>
    <row r="250" spans="1:14" s="93" customFormat="1" x14ac:dyDescent="0.3">
      <c r="A250" s="98"/>
      <c r="B250" s="98"/>
      <c r="C250" s="99"/>
      <c r="F250" s="105"/>
      <c r="H250" s="98"/>
      <c r="I250" s="98"/>
      <c r="J250" s="99"/>
      <c r="M250" s="105"/>
      <c r="N250" s="98"/>
    </row>
    <row r="251" spans="1:14" s="93" customFormat="1" x14ac:dyDescent="0.3">
      <c r="A251" s="98"/>
      <c r="B251" s="98"/>
      <c r="C251" s="99"/>
      <c r="F251" s="105"/>
      <c r="H251" s="98"/>
      <c r="I251" s="98"/>
      <c r="J251" s="99"/>
      <c r="M251" s="105"/>
      <c r="N251" s="98"/>
    </row>
    <row r="252" spans="1:14" s="93" customFormat="1" x14ac:dyDescent="0.3">
      <c r="A252" s="98"/>
      <c r="B252" s="98"/>
      <c r="C252" s="99"/>
      <c r="F252" s="105"/>
      <c r="H252" s="98"/>
      <c r="I252" s="98"/>
      <c r="J252" s="99"/>
      <c r="M252" s="105"/>
      <c r="N252" s="98"/>
    </row>
    <row r="253" spans="1:14" s="93" customFormat="1" x14ac:dyDescent="0.3">
      <c r="A253" s="98"/>
      <c r="B253" s="98"/>
      <c r="C253" s="99"/>
      <c r="F253" s="105"/>
      <c r="H253" s="98"/>
      <c r="I253" s="98"/>
      <c r="J253" s="99"/>
      <c r="M253" s="105"/>
      <c r="N253" s="98"/>
    </row>
    <row r="254" spans="1:14" s="93" customFormat="1" x14ac:dyDescent="0.3">
      <c r="A254" s="98"/>
      <c r="B254" s="98"/>
      <c r="C254" s="99"/>
      <c r="F254" s="105"/>
      <c r="H254" s="98"/>
      <c r="I254" s="98"/>
      <c r="J254" s="99"/>
      <c r="M254" s="105"/>
      <c r="N254" s="98"/>
    </row>
    <row r="255" spans="1:14" s="93" customFormat="1" x14ac:dyDescent="0.3">
      <c r="A255" s="98"/>
      <c r="B255" s="98"/>
      <c r="C255" s="99"/>
      <c r="F255" s="105"/>
      <c r="H255" s="98"/>
      <c r="I255" s="98"/>
      <c r="J255" s="99"/>
      <c r="M255" s="105"/>
      <c r="N255" s="98"/>
    </row>
    <row r="256" spans="1:14" s="93" customFormat="1" x14ac:dyDescent="0.3">
      <c r="A256" s="98"/>
      <c r="B256" s="98"/>
      <c r="C256" s="99"/>
      <c r="F256" s="105"/>
      <c r="H256" s="98"/>
      <c r="I256" s="98"/>
      <c r="J256" s="99"/>
      <c r="M256" s="105"/>
      <c r="N256" s="98"/>
    </row>
    <row r="257" spans="1:14" s="93" customFormat="1" x14ac:dyDescent="0.3">
      <c r="A257" s="98"/>
      <c r="B257" s="98"/>
      <c r="F257" s="105"/>
      <c r="H257" s="98"/>
      <c r="I257" s="98"/>
      <c r="M257" s="107"/>
    </row>
    <row r="258" spans="1:14" s="93" customFormat="1" x14ac:dyDescent="0.3">
      <c r="A258" s="96"/>
      <c r="B258" s="96"/>
      <c r="F258" s="105"/>
      <c r="H258" s="96"/>
      <c r="I258" s="96"/>
      <c r="M258" s="107"/>
    </row>
    <row r="259" spans="1:14" s="93" customFormat="1" x14ac:dyDescent="0.3">
      <c r="A259" s="98"/>
      <c r="B259" s="98"/>
      <c r="C259" s="99"/>
      <c r="F259" s="105"/>
      <c r="H259" s="98"/>
      <c r="I259" s="98"/>
      <c r="J259" s="99"/>
      <c r="M259" s="105"/>
      <c r="N259" s="98"/>
    </row>
    <row r="260" spans="1:14" s="93" customFormat="1" x14ac:dyDescent="0.3">
      <c r="A260" s="98"/>
      <c r="B260" s="98"/>
      <c r="C260" s="99"/>
      <c r="F260" s="105"/>
      <c r="H260" s="98"/>
      <c r="I260" s="98"/>
      <c r="J260" s="99"/>
      <c r="M260" s="105"/>
      <c r="N260" s="98"/>
    </row>
    <row r="261" spans="1:14" s="93" customFormat="1" x14ac:dyDescent="0.3">
      <c r="A261" s="98"/>
      <c r="B261" s="98"/>
      <c r="C261" s="99"/>
      <c r="F261" s="105"/>
      <c r="H261" s="98"/>
      <c r="I261" s="98"/>
      <c r="J261" s="99"/>
      <c r="M261" s="105"/>
      <c r="N261" s="98"/>
    </row>
    <row r="262" spans="1:14" s="93" customFormat="1" x14ac:dyDescent="0.3">
      <c r="A262" s="98"/>
      <c r="B262" s="98"/>
      <c r="C262" s="99"/>
      <c r="F262" s="105"/>
      <c r="H262" s="98"/>
      <c r="I262" s="98"/>
      <c r="J262" s="99"/>
      <c r="M262" s="105"/>
      <c r="N262" s="98"/>
    </row>
    <row r="263" spans="1:14" s="93" customFormat="1" x14ac:dyDescent="0.3">
      <c r="A263" s="98"/>
      <c r="B263" s="98"/>
      <c r="C263" s="99"/>
      <c r="F263" s="105"/>
      <c r="H263" s="98"/>
      <c r="I263" s="98"/>
      <c r="J263" s="99"/>
      <c r="M263" s="105"/>
      <c r="N263" s="98"/>
    </row>
    <row r="264" spans="1:14" s="93" customFormat="1" x14ac:dyDescent="0.3">
      <c r="A264" s="98"/>
      <c r="B264" s="98"/>
      <c r="C264" s="99"/>
      <c r="F264" s="105"/>
      <c r="H264" s="98"/>
      <c r="I264" s="98"/>
      <c r="J264" s="99"/>
      <c r="M264" s="105"/>
      <c r="N264" s="98"/>
    </row>
    <row r="265" spans="1:14" s="93" customFormat="1" x14ac:dyDescent="0.3">
      <c r="A265" s="98"/>
      <c r="B265" s="98"/>
      <c r="C265" s="99"/>
      <c r="F265" s="105"/>
      <c r="H265" s="98"/>
      <c r="I265" s="98"/>
      <c r="J265" s="99"/>
      <c r="M265" s="105"/>
      <c r="N265" s="98"/>
    </row>
    <row r="266" spans="1:14" s="93" customFormat="1" x14ac:dyDescent="0.3">
      <c r="A266" s="98"/>
      <c r="B266" s="98"/>
      <c r="C266" s="99"/>
      <c r="F266" s="105"/>
      <c r="H266" s="98"/>
      <c r="I266" s="98"/>
      <c r="J266" s="99"/>
      <c r="M266" s="105"/>
      <c r="N266" s="98"/>
    </row>
    <row r="267" spans="1:14" s="93" customFormat="1" x14ac:dyDescent="0.3">
      <c r="A267" s="98"/>
      <c r="B267" s="98"/>
      <c r="F267" s="105"/>
      <c r="H267" s="98"/>
      <c r="I267" s="98"/>
      <c r="M267" s="107"/>
    </row>
    <row r="268" spans="1:14" s="93" customFormat="1" x14ac:dyDescent="0.3">
      <c r="A268" s="96"/>
      <c r="B268" s="96"/>
      <c r="F268" s="105"/>
      <c r="H268" s="96"/>
      <c r="I268" s="96"/>
      <c r="M268" s="107"/>
    </row>
    <row r="269" spans="1:14" s="93" customFormat="1" x14ac:dyDescent="0.3">
      <c r="A269" s="98"/>
      <c r="B269" s="98"/>
      <c r="C269" s="99"/>
      <c r="F269" s="105"/>
      <c r="H269" s="98"/>
      <c r="I269" s="98"/>
      <c r="J269" s="99"/>
      <c r="M269" s="105"/>
      <c r="N269" s="98"/>
    </row>
    <row r="270" spans="1:14" s="93" customFormat="1" x14ac:dyDescent="0.3">
      <c r="A270" s="98"/>
      <c r="B270" s="98"/>
      <c r="C270" s="99"/>
      <c r="F270" s="105"/>
      <c r="H270" s="98"/>
      <c r="I270" s="98"/>
      <c r="J270" s="99"/>
      <c r="M270" s="105"/>
      <c r="N270" s="98"/>
    </row>
    <row r="271" spans="1:14" s="93" customFormat="1" x14ac:dyDescent="0.3">
      <c r="A271" s="98"/>
      <c r="B271" s="98"/>
      <c r="C271" s="99"/>
      <c r="F271" s="105"/>
      <c r="H271" s="98"/>
      <c r="I271" s="98"/>
      <c r="J271" s="99"/>
      <c r="M271" s="105"/>
      <c r="N271" s="98"/>
    </row>
    <row r="272" spans="1:14" s="93" customFormat="1" x14ac:dyDescent="0.3">
      <c r="A272" s="98"/>
      <c r="B272" s="98"/>
      <c r="C272" s="99"/>
      <c r="F272" s="105"/>
      <c r="H272" s="98"/>
      <c r="I272" s="98"/>
      <c r="J272" s="99"/>
      <c r="M272" s="105"/>
      <c r="N272" s="98"/>
    </row>
    <row r="273" spans="1:14" s="93" customFormat="1" x14ac:dyDescent="0.3">
      <c r="A273" s="98"/>
      <c r="B273" s="98"/>
      <c r="C273" s="99"/>
      <c r="F273" s="105"/>
      <c r="H273" s="98"/>
      <c r="I273" s="98"/>
      <c r="J273" s="99"/>
      <c r="M273" s="105"/>
      <c r="N273" s="98"/>
    </row>
    <row r="274" spans="1:14" s="93" customFormat="1" x14ac:dyDescent="0.3">
      <c r="A274" s="98"/>
      <c r="B274" s="98"/>
      <c r="C274" s="99"/>
      <c r="F274" s="105"/>
      <c r="H274" s="98"/>
      <c r="I274" s="98"/>
      <c r="J274" s="99"/>
      <c r="M274" s="105"/>
      <c r="N274" s="98"/>
    </row>
    <row r="275" spans="1:14" s="93" customFormat="1" x14ac:dyDescent="0.3">
      <c r="A275" s="98"/>
      <c r="B275" s="98"/>
      <c r="C275" s="99"/>
      <c r="F275" s="105"/>
      <c r="H275" s="98"/>
      <c r="I275" s="98"/>
      <c r="J275" s="99"/>
      <c r="M275" s="105"/>
      <c r="N275" s="98"/>
    </row>
    <row r="276" spans="1:14" s="93" customFormat="1" x14ac:dyDescent="0.3">
      <c r="A276" s="98"/>
      <c r="B276" s="98"/>
      <c r="C276" s="99"/>
      <c r="F276" s="105"/>
      <c r="H276" s="98"/>
      <c r="I276" s="98"/>
      <c r="J276" s="99"/>
      <c r="M276" s="105"/>
      <c r="N276" s="98"/>
    </row>
    <row r="277" spans="1:14" s="93" customFormat="1" x14ac:dyDescent="0.3">
      <c r="A277" s="98"/>
      <c r="B277" s="98"/>
      <c r="F277" s="105"/>
      <c r="H277" s="98"/>
      <c r="I277" s="98"/>
      <c r="M277" s="107"/>
    </row>
    <row r="278" spans="1:14" s="93" customFormat="1" x14ac:dyDescent="0.3">
      <c r="A278" s="96"/>
      <c r="B278" s="96"/>
      <c r="F278" s="105"/>
      <c r="H278" s="96"/>
      <c r="I278" s="96"/>
      <c r="M278" s="107"/>
    </row>
    <row r="279" spans="1:14" s="93" customFormat="1" x14ac:dyDescent="0.3">
      <c r="A279" s="98"/>
      <c r="B279" s="98"/>
      <c r="C279" s="99"/>
      <c r="F279" s="105"/>
      <c r="H279" s="98"/>
      <c r="I279" s="98"/>
      <c r="J279" s="99"/>
      <c r="M279" s="105"/>
      <c r="N279" s="98"/>
    </row>
    <row r="280" spans="1:14" s="93" customFormat="1" x14ac:dyDescent="0.3">
      <c r="A280" s="98"/>
      <c r="B280" s="98"/>
      <c r="C280" s="99"/>
      <c r="F280" s="105"/>
      <c r="H280" s="98"/>
      <c r="I280" s="98"/>
      <c r="J280" s="99"/>
      <c r="M280" s="105"/>
      <c r="N280" s="98"/>
    </row>
    <row r="281" spans="1:14" s="93" customFormat="1" x14ac:dyDescent="0.3">
      <c r="A281" s="98"/>
      <c r="B281" s="98"/>
      <c r="C281" s="99"/>
      <c r="F281" s="105"/>
      <c r="H281" s="98"/>
      <c r="I281" s="98"/>
      <c r="J281" s="99"/>
      <c r="M281" s="105"/>
      <c r="N281" s="98"/>
    </row>
    <row r="282" spans="1:14" s="93" customFormat="1" x14ac:dyDescent="0.3">
      <c r="A282" s="98"/>
      <c r="B282" s="98"/>
      <c r="C282" s="99"/>
      <c r="F282" s="105"/>
      <c r="H282" s="98"/>
      <c r="I282" s="98"/>
      <c r="J282" s="99"/>
      <c r="M282" s="105"/>
      <c r="N282" s="98"/>
    </row>
    <row r="283" spans="1:14" s="93" customFormat="1" x14ac:dyDescent="0.3">
      <c r="A283" s="98"/>
      <c r="B283" s="98"/>
      <c r="C283" s="99"/>
      <c r="F283" s="105"/>
      <c r="H283" s="98"/>
      <c r="I283" s="98"/>
      <c r="J283" s="99"/>
      <c r="M283" s="105"/>
      <c r="N283" s="98"/>
    </row>
    <row r="284" spans="1:14" s="93" customFormat="1" x14ac:dyDescent="0.3">
      <c r="A284" s="98"/>
      <c r="B284" s="98"/>
      <c r="C284" s="99"/>
      <c r="F284" s="105"/>
      <c r="H284" s="98"/>
      <c r="I284" s="98"/>
      <c r="J284" s="99"/>
      <c r="M284" s="105"/>
      <c r="N284" s="98"/>
    </row>
    <row r="285" spans="1:14" s="93" customFormat="1" x14ac:dyDescent="0.3">
      <c r="A285" s="98"/>
      <c r="B285" s="98"/>
      <c r="C285" s="99"/>
      <c r="F285" s="105"/>
      <c r="H285" s="98"/>
      <c r="I285" s="98"/>
      <c r="J285" s="99"/>
      <c r="M285" s="105"/>
      <c r="N285" s="98"/>
    </row>
    <row r="286" spans="1:14" s="93" customFormat="1" x14ac:dyDescent="0.3">
      <c r="A286" s="98"/>
      <c r="B286" s="98"/>
      <c r="C286" s="99"/>
      <c r="F286" s="105"/>
      <c r="H286" s="98"/>
      <c r="I286" s="98"/>
      <c r="J286" s="99"/>
      <c r="M286" s="105"/>
      <c r="N286" s="98"/>
    </row>
    <row r="287" spans="1:14" s="93" customFormat="1" x14ac:dyDescent="0.3">
      <c r="A287" s="98"/>
      <c r="B287" s="98"/>
      <c r="F287" s="105"/>
      <c r="H287" s="98"/>
      <c r="I287" s="98"/>
      <c r="M287" s="107"/>
    </row>
    <row r="288" spans="1:14" s="93" customFormat="1" x14ac:dyDescent="0.3">
      <c r="A288" s="96"/>
      <c r="B288" s="96"/>
      <c r="F288" s="105"/>
      <c r="H288" s="96"/>
      <c r="I288" s="96"/>
      <c r="M288" s="107"/>
    </row>
    <row r="289" spans="1:14" s="93" customFormat="1" x14ac:dyDescent="0.3">
      <c r="A289" s="98"/>
      <c r="B289" s="98"/>
      <c r="C289" s="99"/>
      <c r="F289" s="105"/>
      <c r="H289" s="98"/>
      <c r="I289" s="98"/>
      <c r="J289" s="99"/>
      <c r="M289" s="105"/>
      <c r="N289" s="98"/>
    </row>
    <row r="290" spans="1:14" s="93" customFormat="1" x14ac:dyDescent="0.3">
      <c r="A290" s="98"/>
      <c r="B290" s="98"/>
      <c r="C290" s="99"/>
      <c r="F290" s="105"/>
      <c r="H290" s="98"/>
      <c r="I290" s="98"/>
      <c r="J290" s="99"/>
      <c r="M290" s="105"/>
      <c r="N290" s="98"/>
    </row>
    <row r="291" spans="1:14" s="93" customFormat="1" x14ac:dyDescent="0.3">
      <c r="A291" s="98"/>
      <c r="B291" s="98"/>
      <c r="C291" s="99"/>
      <c r="F291" s="105"/>
      <c r="H291" s="98"/>
      <c r="I291" s="98"/>
      <c r="J291" s="99"/>
      <c r="M291" s="105"/>
      <c r="N291" s="98"/>
    </row>
    <row r="292" spans="1:14" s="93" customFormat="1" x14ac:dyDescent="0.3">
      <c r="A292" s="98"/>
      <c r="B292" s="98"/>
      <c r="C292" s="99"/>
      <c r="F292" s="105"/>
      <c r="H292" s="98"/>
      <c r="I292" s="98"/>
      <c r="J292" s="99"/>
      <c r="M292" s="105"/>
      <c r="N292" s="98"/>
    </row>
    <row r="293" spans="1:14" s="93" customFormat="1" x14ac:dyDescent="0.3">
      <c r="A293" s="98"/>
      <c r="B293" s="98"/>
      <c r="C293" s="99"/>
      <c r="F293" s="105"/>
      <c r="H293" s="98"/>
      <c r="I293" s="98"/>
      <c r="J293" s="99"/>
      <c r="M293" s="105"/>
      <c r="N293" s="98"/>
    </row>
    <row r="294" spans="1:14" s="93" customFormat="1" x14ac:dyDescent="0.3">
      <c r="A294" s="98"/>
      <c r="B294" s="98"/>
      <c r="C294" s="99"/>
      <c r="F294" s="105"/>
      <c r="H294" s="98"/>
      <c r="I294" s="98"/>
      <c r="J294" s="99"/>
      <c r="M294" s="105"/>
      <c r="N294" s="98"/>
    </row>
    <row r="295" spans="1:14" s="93" customFormat="1" x14ac:dyDescent="0.3">
      <c r="A295" s="98"/>
      <c r="B295" s="98"/>
      <c r="C295" s="99"/>
      <c r="F295" s="105"/>
      <c r="H295" s="98"/>
      <c r="I295" s="98"/>
      <c r="J295" s="99"/>
      <c r="M295" s="105"/>
      <c r="N295" s="98"/>
    </row>
    <row r="296" spans="1:14" s="93" customFormat="1" x14ac:dyDescent="0.3">
      <c r="A296" s="98"/>
      <c r="B296" s="98"/>
      <c r="C296" s="99"/>
      <c r="F296" s="105"/>
      <c r="H296" s="98"/>
      <c r="I296" s="98"/>
      <c r="J296" s="99"/>
      <c r="M296" s="105"/>
      <c r="N296" s="98"/>
    </row>
    <row r="297" spans="1:14" s="93" customFormat="1" x14ac:dyDescent="0.3">
      <c r="A297" s="98"/>
      <c r="B297" s="98"/>
      <c r="F297" s="105"/>
      <c r="H297" s="98"/>
      <c r="I297" s="98"/>
      <c r="M297" s="107"/>
    </row>
    <row r="298" spans="1:14" s="93" customFormat="1" x14ac:dyDescent="0.3">
      <c r="A298" s="96"/>
      <c r="B298" s="96"/>
      <c r="F298" s="105"/>
      <c r="H298" s="96"/>
      <c r="I298" s="96"/>
      <c r="M298" s="107"/>
    </row>
    <row r="299" spans="1:14" s="93" customFormat="1" x14ac:dyDescent="0.3">
      <c r="A299" s="98"/>
      <c r="B299" s="98"/>
      <c r="C299" s="99"/>
      <c r="F299" s="105"/>
      <c r="H299" s="98"/>
      <c r="I299" s="98"/>
      <c r="J299" s="99"/>
      <c r="M299" s="105"/>
      <c r="N299" s="98"/>
    </row>
    <row r="300" spans="1:14" s="93" customFormat="1" x14ac:dyDescent="0.3">
      <c r="A300" s="98"/>
      <c r="B300" s="98"/>
      <c r="C300" s="99"/>
      <c r="F300" s="105"/>
      <c r="H300" s="98"/>
      <c r="I300" s="98"/>
      <c r="J300" s="99"/>
      <c r="M300" s="105"/>
      <c r="N300" s="98"/>
    </row>
    <row r="301" spans="1:14" s="93" customFormat="1" x14ac:dyDescent="0.3">
      <c r="A301" s="98"/>
      <c r="B301" s="98"/>
      <c r="C301" s="99"/>
      <c r="F301" s="105"/>
      <c r="H301" s="98"/>
      <c r="I301" s="98"/>
      <c r="J301" s="99"/>
      <c r="M301" s="105"/>
      <c r="N301" s="98"/>
    </row>
    <row r="302" spans="1:14" s="93" customFormat="1" x14ac:dyDescent="0.3">
      <c r="A302" s="98"/>
      <c r="B302" s="98"/>
      <c r="C302" s="99"/>
      <c r="F302" s="105"/>
      <c r="H302" s="98"/>
      <c r="I302" s="98"/>
      <c r="J302" s="99"/>
      <c r="M302" s="105"/>
      <c r="N302" s="98"/>
    </row>
    <row r="303" spans="1:14" s="93" customFormat="1" x14ac:dyDescent="0.3">
      <c r="A303" s="98"/>
      <c r="B303" s="98"/>
      <c r="C303" s="99"/>
      <c r="F303" s="105"/>
      <c r="H303" s="98"/>
      <c r="I303" s="98"/>
      <c r="J303" s="99"/>
      <c r="M303" s="105"/>
      <c r="N303" s="98"/>
    </row>
    <row r="304" spans="1:14" s="93" customFormat="1" x14ac:dyDescent="0.3">
      <c r="A304" s="98"/>
      <c r="B304" s="98"/>
      <c r="C304" s="99"/>
      <c r="F304" s="105"/>
      <c r="H304" s="98"/>
      <c r="I304" s="98"/>
      <c r="J304" s="99"/>
      <c r="M304" s="105"/>
      <c r="N304" s="98"/>
    </row>
    <row r="305" spans="1:14" s="93" customFormat="1" x14ac:dyDescent="0.3">
      <c r="A305" s="98"/>
      <c r="B305" s="98"/>
      <c r="C305" s="99"/>
      <c r="F305" s="105"/>
      <c r="H305" s="98"/>
      <c r="I305" s="98"/>
      <c r="J305" s="99"/>
      <c r="M305" s="105"/>
      <c r="N305" s="98"/>
    </row>
    <row r="306" spans="1:14" s="93" customFormat="1" x14ac:dyDescent="0.3">
      <c r="A306" s="98"/>
      <c r="B306" s="98"/>
      <c r="C306" s="99"/>
      <c r="F306" s="105"/>
      <c r="H306" s="98"/>
      <c r="I306" s="98"/>
      <c r="J306" s="99"/>
      <c r="M306" s="105"/>
      <c r="N306" s="98"/>
    </row>
    <row r="307" spans="1:14" s="93" customFormat="1" x14ac:dyDescent="0.3">
      <c r="A307" s="98"/>
      <c r="B307" s="98"/>
      <c r="F307" s="105"/>
      <c r="H307" s="98"/>
      <c r="I307" s="98"/>
      <c r="M307" s="107"/>
    </row>
    <row r="308" spans="1:14" s="93" customFormat="1" x14ac:dyDescent="0.3">
      <c r="A308" s="96"/>
      <c r="B308" s="96"/>
      <c r="F308" s="105"/>
      <c r="H308" s="96"/>
      <c r="I308" s="96"/>
      <c r="M308" s="107"/>
    </row>
    <row r="309" spans="1:14" s="93" customFormat="1" x14ac:dyDescent="0.3">
      <c r="A309" s="98"/>
      <c r="B309" s="98"/>
      <c r="C309" s="99"/>
      <c r="F309" s="105"/>
      <c r="H309" s="98"/>
      <c r="I309" s="98"/>
      <c r="J309" s="99"/>
      <c r="M309" s="105"/>
      <c r="N309" s="98"/>
    </row>
    <row r="310" spans="1:14" s="93" customFormat="1" x14ac:dyDescent="0.3">
      <c r="A310" s="98"/>
      <c r="B310" s="98"/>
      <c r="C310" s="99"/>
      <c r="F310" s="105"/>
      <c r="H310" s="98"/>
      <c r="I310" s="98"/>
      <c r="J310" s="99"/>
      <c r="M310" s="105"/>
      <c r="N310" s="98"/>
    </row>
    <row r="311" spans="1:14" s="93" customFormat="1" x14ac:dyDescent="0.3">
      <c r="A311" s="98"/>
      <c r="B311" s="98"/>
      <c r="C311" s="99"/>
      <c r="F311" s="105"/>
      <c r="H311" s="98"/>
      <c r="I311" s="98"/>
      <c r="J311" s="99"/>
      <c r="M311" s="105"/>
      <c r="N311" s="98"/>
    </row>
    <row r="312" spans="1:14" s="93" customFormat="1" x14ac:dyDescent="0.3">
      <c r="A312" s="98"/>
      <c r="B312" s="98"/>
      <c r="C312" s="99"/>
      <c r="F312" s="105"/>
      <c r="H312" s="98"/>
      <c r="I312" s="98"/>
      <c r="J312" s="99"/>
      <c r="M312" s="105"/>
      <c r="N312" s="98"/>
    </row>
    <row r="313" spans="1:14" s="93" customFormat="1" x14ac:dyDescent="0.3">
      <c r="A313" s="98"/>
      <c r="B313" s="98"/>
      <c r="C313" s="99"/>
      <c r="F313" s="105"/>
      <c r="H313" s="98"/>
      <c r="I313" s="98"/>
      <c r="J313" s="99"/>
      <c r="M313" s="105"/>
      <c r="N313" s="98"/>
    </row>
    <row r="314" spans="1:14" s="93" customFormat="1" x14ac:dyDescent="0.3">
      <c r="A314" s="98"/>
      <c r="B314" s="98"/>
      <c r="C314" s="99"/>
      <c r="F314" s="105"/>
      <c r="H314" s="98"/>
      <c r="I314" s="98"/>
      <c r="J314" s="99"/>
      <c r="M314" s="105"/>
      <c r="N314" s="98"/>
    </row>
    <row r="315" spans="1:14" s="93" customFormat="1" x14ac:dyDescent="0.3">
      <c r="A315" s="98"/>
      <c r="B315" s="98"/>
      <c r="C315" s="99"/>
      <c r="F315" s="105"/>
      <c r="H315" s="98"/>
      <c r="I315" s="98"/>
      <c r="J315" s="99"/>
      <c r="M315" s="105"/>
      <c r="N315" s="98"/>
    </row>
    <row r="316" spans="1:14" s="93" customFormat="1" x14ac:dyDescent="0.3">
      <c r="A316" s="98"/>
      <c r="B316" s="98"/>
      <c r="C316" s="99"/>
      <c r="F316" s="105"/>
      <c r="H316" s="98"/>
      <c r="I316" s="98"/>
      <c r="J316" s="99"/>
      <c r="M316" s="105"/>
      <c r="N316" s="98"/>
    </row>
    <row r="317" spans="1:14" s="93" customFormat="1" x14ac:dyDescent="0.3">
      <c r="A317" s="98"/>
      <c r="B317" s="98"/>
      <c r="F317" s="105"/>
      <c r="H317" s="98"/>
      <c r="I317" s="98"/>
      <c r="M317" s="107"/>
    </row>
    <row r="318" spans="1:14" s="93" customFormat="1" x14ac:dyDescent="0.3">
      <c r="A318" s="96"/>
      <c r="B318" s="96"/>
      <c r="F318" s="105"/>
      <c r="H318" s="96"/>
      <c r="I318" s="96"/>
      <c r="M318" s="107"/>
    </row>
    <row r="319" spans="1:14" s="93" customFormat="1" x14ac:dyDescent="0.3">
      <c r="A319" s="98"/>
      <c r="B319" s="98"/>
      <c r="C319" s="99"/>
      <c r="F319" s="105"/>
      <c r="H319" s="98"/>
      <c r="I319" s="98"/>
      <c r="J319" s="99"/>
      <c r="M319" s="105"/>
      <c r="N319" s="98"/>
    </row>
    <row r="320" spans="1:14" s="93" customFormat="1" x14ac:dyDescent="0.3">
      <c r="A320" s="98"/>
      <c r="B320" s="98"/>
      <c r="C320" s="99"/>
      <c r="F320" s="105"/>
      <c r="H320" s="98"/>
      <c r="I320" s="98"/>
      <c r="J320" s="99"/>
      <c r="M320" s="105"/>
      <c r="N320" s="98"/>
    </row>
    <row r="321" spans="1:14" s="93" customFormat="1" x14ac:dyDescent="0.3">
      <c r="A321" s="98"/>
      <c r="B321" s="98"/>
      <c r="C321" s="99"/>
      <c r="F321" s="105"/>
      <c r="H321" s="98"/>
      <c r="I321" s="98"/>
      <c r="J321" s="99"/>
      <c r="M321" s="105"/>
      <c r="N321" s="98"/>
    </row>
    <row r="322" spans="1:14" s="93" customFormat="1" x14ac:dyDescent="0.3">
      <c r="A322" s="98"/>
      <c r="B322" s="98"/>
      <c r="C322" s="99"/>
      <c r="F322" s="105"/>
      <c r="H322" s="98"/>
      <c r="I322" s="98"/>
      <c r="J322" s="99"/>
      <c r="M322" s="105"/>
      <c r="N322" s="98"/>
    </row>
    <row r="323" spans="1:14" s="93" customFormat="1" x14ac:dyDescent="0.3">
      <c r="A323" s="98"/>
      <c r="B323" s="98"/>
      <c r="C323" s="99"/>
      <c r="F323" s="105"/>
      <c r="H323" s="98"/>
      <c r="I323" s="98"/>
      <c r="J323" s="99"/>
      <c r="M323" s="105"/>
      <c r="N323" s="98"/>
    </row>
    <row r="324" spans="1:14" s="93" customFormat="1" x14ac:dyDescent="0.3">
      <c r="A324" s="98"/>
      <c r="B324" s="98"/>
      <c r="C324" s="99"/>
      <c r="F324" s="105"/>
      <c r="H324" s="98"/>
      <c r="I324" s="98"/>
      <c r="J324" s="99"/>
      <c r="M324" s="105"/>
      <c r="N324" s="98"/>
    </row>
    <row r="325" spans="1:14" s="93" customFormat="1" x14ac:dyDescent="0.3">
      <c r="A325" s="98"/>
      <c r="B325" s="98"/>
      <c r="C325" s="99"/>
      <c r="F325" s="105"/>
      <c r="H325" s="98"/>
      <c r="I325" s="98"/>
      <c r="J325" s="99"/>
      <c r="M325" s="105"/>
      <c r="N325" s="98"/>
    </row>
    <row r="326" spans="1:14" s="93" customFormat="1" x14ac:dyDescent="0.3">
      <c r="A326" s="98"/>
      <c r="B326" s="98"/>
      <c r="C326" s="99"/>
      <c r="F326" s="105"/>
      <c r="H326" s="98"/>
      <c r="I326" s="98"/>
      <c r="J326" s="99"/>
      <c r="M326" s="105"/>
      <c r="N326" s="98"/>
    </row>
    <row r="327" spans="1:14" s="93" customFormat="1" x14ac:dyDescent="0.3">
      <c r="A327" s="98"/>
      <c r="B327" s="98"/>
      <c r="F327" s="105"/>
      <c r="H327" s="98"/>
      <c r="I327" s="98"/>
      <c r="M327" s="107"/>
    </row>
    <row r="328" spans="1:14" s="93" customFormat="1" x14ac:dyDescent="0.3">
      <c r="A328" s="96"/>
      <c r="B328" s="96"/>
      <c r="F328" s="105"/>
      <c r="H328" s="96"/>
      <c r="I328" s="96"/>
      <c r="M328" s="107"/>
    </row>
    <row r="329" spans="1:14" s="93" customFormat="1" x14ac:dyDescent="0.3">
      <c r="A329" s="98"/>
      <c r="B329" s="98"/>
      <c r="C329" s="99"/>
      <c r="F329" s="105"/>
      <c r="H329" s="98"/>
      <c r="I329" s="98"/>
      <c r="J329" s="99"/>
      <c r="M329" s="105"/>
      <c r="N329" s="98"/>
    </row>
    <row r="330" spans="1:14" s="93" customFormat="1" x14ac:dyDescent="0.3">
      <c r="A330" s="98"/>
      <c r="B330" s="98"/>
      <c r="C330" s="99"/>
      <c r="F330" s="105"/>
      <c r="H330" s="98"/>
      <c r="I330" s="98"/>
      <c r="J330" s="99"/>
      <c r="M330" s="105"/>
      <c r="N330" s="98"/>
    </row>
    <row r="331" spans="1:14" s="93" customFormat="1" x14ac:dyDescent="0.3">
      <c r="A331" s="98"/>
      <c r="B331" s="98"/>
      <c r="C331" s="99"/>
      <c r="F331" s="105"/>
      <c r="H331" s="98"/>
      <c r="I331" s="98"/>
      <c r="J331" s="99"/>
      <c r="M331" s="105"/>
      <c r="N331" s="98"/>
    </row>
    <row r="332" spans="1:14" s="93" customFormat="1" x14ac:dyDescent="0.3">
      <c r="A332" s="98"/>
      <c r="B332" s="98"/>
      <c r="C332" s="99"/>
      <c r="F332" s="105"/>
      <c r="H332" s="98"/>
      <c r="I332" s="98"/>
      <c r="J332" s="99"/>
      <c r="M332" s="105"/>
      <c r="N332" s="98"/>
    </row>
    <row r="333" spans="1:14" s="93" customFormat="1" x14ac:dyDescent="0.3">
      <c r="A333" s="98"/>
      <c r="B333" s="98"/>
      <c r="C333" s="99"/>
      <c r="F333" s="105"/>
      <c r="H333" s="98"/>
      <c r="I333" s="98"/>
      <c r="J333" s="99"/>
      <c r="M333" s="105"/>
      <c r="N333" s="98"/>
    </row>
    <row r="334" spans="1:14" s="93" customFormat="1" x14ac:dyDescent="0.3">
      <c r="A334" s="98"/>
      <c r="B334" s="98"/>
      <c r="C334" s="99"/>
      <c r="F334" s="105"/>
      <c r="H334" s="98"/>
      <c r="I334" s="98"/>
      <c r="J334" s="99"/>
      <c r="M334" s="105"/>
      <c r="N334" s="98"/>
    </row>
    <row r="335" spans="1:14" s="93" customFormat="1" x14ac:dyDescent="0.3">
      <c r="A335" s="98"/>
      <c r="B335" s="98"/>
      <c r="C335" s="99"/>
      <c r="F335" s="105"/>
      <c r="H335" s="98"/>
      <c r="I335" s="98"/>
      <c r="J335" s="99"/>
      <c r="M335" s="105"/>
      <c r="N335" s="98"/>
    </row>
    <row r="336" spans="1:14" s="93" customFormat="1" x14ac:dyDescent="0.3">
      <c r="A336" s="98"/>
      <c r="B336" s="98"/>
      <c r="C336" s="99"/>
      <c r="F336" s="105"/>
      <c r="H336" s="98"/>
      <c r="I336" s="98"/>
      <c r="J336" s="99"/>
      <c r="M336" s="105"/>
      <c r="N336" s="98"/>
    </row>
    <row r="337" spans="1:14" s="93" customFormat="1" x14ac:dyDescent="0.3">
      <c r="A337" s="98"/>
      <c r="B337" s="98"/>
      <c r="F337" s="105"/>
      <c r="H337" s="98"/>
      <c r="I337" s="98"/>
      <c r="M337" s="107"/>
    </row>
    <row r="338" spans="1:14" s="93" customFormat="1" x14ac:dyDescent="0.3">
      <c r="A338" s="96"/>
      <c r="B338" s="96"/>
      <c r="F338" s="105"/>
      <c r="H338" s="96"/>
      <c r="I338" s="96"/>
      <c r="M338" s="107"/>
    </row>
    <row r="339" spans="1:14" s="93" customFormat="1" x14ac:dyDescent="0.3">
      <c r="A339" s="98"/>
      <c r="B339" s="98"/>
      <c r="C339" s="99"/>
      <c r="F339" s="105"/>
      <c r="H339" s="98"/>
      <c r="I339" s="98"/>
      <c r="J339" s="99"/>
      <c r="M339" s="105"/>
      <c r="N339" s="98"/>
    </row>
    <row r="340" spans="1:14" s="93" customFormat="1" x14ac:dyDescent="0.3">
      <c r="A340" s="98"/>
      <c r="B340" s="98"/>
      <c r="C340" s="99"/>
      <c r="F340" s="105"/>
      <c r="H340" s="98"/>
      <c r="I340" s="98"/>
      <c r="J340" s="99"/>
      <c r="M340" s="105"/>
      <c r="N340" s="98"/>
    </row>
    <row r="341" spans="1:14" s="93" customFormat="1" x14ac:dyDescent="0.3">
      <c r="A341" s="98"/>
      <c r="B341" s="98"/>
      <c r="C341" s="99"/>
      <c r="F341" s="105"/>
      <c r="H341" s="98"/>
      <c r="I341" s="98"/>
      <c r="J341" s="99"/>
      <c r="M341" s="105"/>
      <c r="N341" s="98"/>
    </row>
    <row r="342" spans="1:14" s="93" customFormat="1" x14ac:dyDescent="0.3">
      <c r="A342" s="98"/>
      <c r="B342" s="98"/>
      <c r="C342" s="99"/>
      <c r="F342" s="105"/>
      <c r="H342" s="98"/>
      <c r="I342" s="98"/>
      <c r="J342" s="99"/>
      <c r="M342" s="105"/>
      <c r="N342" s="98"/>
    </row>
    <row r="343" spans="1:14" s="93" customFormat="1" x14ac:dyDescent="0.3">
      <c r="A343" s="98"/>
      <c r="B343" s="98"/>
      <c r="C343" s="99"/>
      <c r="F343" s="105"/>
      <c r="H343" s="98"/>
      <c r="I343" s="98"/>
      <c r="J343" s="99"/>
      <c r="M343" s="105"/>
      <c r="N343" s="98"/>
    </row>
    <row r="344" spans="1:14" s="93" customFormat="1" x14ac:dyDescent="0.3">
      <c r="A344" s="98"/>
      <c r="B344" s="98"/>
      <c r="C344" s="99"/>
      <c r="F344" s="105"/>
      <c r="H344" s="98"/>
      <c r="I344" s="98"/>
      <c r="J344" s="99"/>
      <c r="M344" s="105"/>
      <c r="N344" s="98"/>
    </row>
    <row r="345" spans="1:14" s="93" customFormat="1" x14ac:dyDescent="0.3">
      <c r="A345" s="98"/>
      <c r="B345" s="98"/>
      <c r="C345" s="99"/>
      <c r="F345" s="105"/>
      <c r="H345" s="98"/>
      <c r="I345" s="98"/>
      <c r="J345" s="99"/>
      <c r="M345" s="105"/>
      <c r="N345" s="98"/>
    </row>
    <row r="346" spans="1:14" s="93" customFormat="1" x14ac:dyDescent="0.3">
      <c r="A346" s="98"/>
      <c r="B346" s="98"/>
      <c r="C346" s="99"/>
      <c r="F346" s="105"/>
      <c r="H346" s="98"/>
      <c r="I346" s="98"/>
      <c r="J346" s="99"/>
      <c r="M346" s="105"/>
      <c r="N346" s="98"/>
    </row>
    <row r="347" spans="1:14" s="93" customFormat="1" x14ac:dyDescent="0.3">
      <c r="A347" s="98"/>
      <c r="B347" s="98"/>
      <c r="F347" s="105"/>
      <c r="H347" s="98"/>
      <c r="I347" s="98"/>
      <c r="M347" s="107"/>
    </row>
    <row r="348" spans="1:14" s="93" customFormat="1" x14ac:dyDescent="0.3">
      <c r="A348" s="96"/>
      <c r="B348" s="96"/>
      <c r="F348" s="105"/>
      <c r="H348" s="96"/>
      <c r="I348" s="96"/>
      <c r="M348" s="107"/>
    </row>
    <row r="349" spans="1:14" s="93" customFormat="1" x14ac:dyDescent="0.3">
      <c r="A349" s="98"/>
      <c r="B349" s="98"/>
      <c r="C349" s="99"/>
      <c r="F349" s="105"/>
      <c r="H349" s="98"/>
      <c r="I349" s="98"/>
      <c r="J349" s="99"/>
      <c r="M349" s="105"/>
      <c r="N349" s="98"/>
    </row>
    <row r="350" spans="1:14" s="93" customFormat="1" x14ac:dyDescent="0.3">
      <c r="A350" s="98"/>
      <c r="B350" s="98"/>
      <c r="C350" s="99"/>
      <c r="F350" s="105"/>
      <c r="H350" s="98"/>
      <c r="I350" s="98"/>
      <c r="J350" s="99"/>
      <c r="M350" s="105"/>
      <c r="N350" s="98"/>
    </row>
    <row r="351" spans="1:14" s="93" customFormat="1" x14ac:dyDescent="0.3">
      <c r="A351" s="98"/>
      <c r="B351" s="98"/>
      <c r="C351" s="99"/>
      <c r="F351" s="105"/>
      <c r="H351" s="98"/>
      <c r="I351" s="98"/>
      <c r="J351" s="99"/>
      <c r="M351" s="105"/>
      <c r="N351" s="98"/>
    </row>
    <row r="352" spans="1:14" s="93" customFormat="1" x14ac:dyDescent="0.3">
      <c r="A352" s="98"/>
      <c r="B352" s="98"/>
      <c r="C352" s="99"/>
      <c r="F352" s="105"/>
      <c r="H352" s="98"/>
      <c r="I352" s="98"/>
      <c r="J352" s="99"/>
      <c r="M352" s="105"/>
      <c r="N352" s="98"/>
    </row>
    <row r="353" spans="1:14" s="93" customFormat="1" x14ac:dyDescent="0.3">
      <c r="A353" s="98"/>
      <c r="B353" s="98"/>
      <c r="C353" s="99"/>
      <c r="F353" s="105"/>
      <c r="H353" s="98"/>
      <c r="I353" s="98"/>
      <c r="J353" s="99"/>
      <c r="M353" s="105"/>
      <c r="N353" s="98"/>
    </row>
    <row r="354" spans="1:14" s="93" customFormat="1" x14ac:dyDescent="0.3">
      <c r="A354" s="98"/>
      <c r="B354" s="98"/>
      <c r="C354" s="99"/>
      <c r="F354" s="105"/>
      <c r="H354" s="98"/>
      <c r="I354" s="98"/>
      <c r="J354" s="99"/>
      <c r="M354" s="105"/>
      <c r="N354" s="98"/>
    </row>
    <row r="355" spans="1:14" s="93" customFormat="1" x14ac:dyDescent="0.3">
      <c r="A355" s="98"/>
      <c r="B355" s="98"/>
      <c r="C355" s="99"/>
      <c r="F355" s="105"/>
      <c r="H355" s="98"/>
      <c r="I355" s="98"/>
      <c r="J355" s="99"/>
      <c r="M355" s="105"/>
      <c r="N355" s="98"/>
    </row>
    <row r="356" spans="1:14" s="93" customFormat="1" x14ac:dyDescent="0.3">
      <c r="A356" s="98"/>
      <c r="B356" s="98"/>
      <c r="C356" s="99"/>
      <c r="F356" s="105"/>
      <c r="H356" s="98"/>
      <c r="I356" s="98"/>
      <c r="J356" s="99"/>
      <c r="M356" s="105"/>
      <c r="N356" s="98"/>
    </row>
    <row r="357" spans="1:14" s="93" customFormat="1" x14ac:dyDescent="0.3">
      <c r="A357" s="98"/>
      <c r="B357" s="98"/>
      <c r="F357" s="105"/>
      <c r="H357" s="98"/>
      <c r="I357" s="98"/>
      <c r="M357" s="107"/>
    </row>
    <row r="358" spans="1:14" s="93" customFormat="1" x14ac:dyDescent="0.3">
      <c r="A358" s="96"/>
      <c r="B358" s="96"/>
      <c r="F358" s="105"/>
      <c r="H358" s="96"/>
      <c r="I358" s="96"/>
      <c r="M358" s="107"/>
    </row>
    <row r="359" spans="1:14" s="93" customFormat="1" x14ac:dyDescent="0.3">
      <c r="A359" s="98"/>
      <c r="B359" s="98"/>
      <c r="C359" s="99"/>
      <c r="F359" s="105"/>
      <c r="H359" s="98"/>
      <c r="I359" s="98"/>
      <c r="J359" s="99"/>
      <c r="M359" s="105"/>
      <c r="N359" s="98"/>
    </row>
    <row r="360" spans="1:14" s="93" customFormat="1" x14ac:dyDescent="0.3">
      <c r="A360" s="98"/>
      <c r="B360" s="98"/>
      <c r="C360" s="99"/>
      <c r="F360" s="105"/>
      <c r="H360" s="98"/>
      <c r="I360" s="98"/>
      <c r="J360" s="99"/>
      <c r="M360" s="105"/>
      <c r="N360" s="98"/>
    </row>
    <row r="361" spans="1:14" s="93" customFormat="1" x14ac:dyDescent="0.3">
      <c r="A361" s="98"/>
      <c r="B361" s="98"/>
      <c r="C361" s="99"/>
      <c r="F361" s="105"/>
      <c r="H361" s="98"/>
      <c r="I361" s="98"/>
      <c r="J361" s="99"/>
      <c r="M361" s="105"/>
      <c r="N361" s="98"/>
    </row>
    <row r="362" spans="1:14" s="93" customFormat="1" x14ac:dyDescent="0.3">
      <c r="A362" s="98"/>
      <c r="B362" s="98"/>
      <c r="C362" s="99"/>
      <c r="F362" s="105"/>
      <c r="H362" s="98"/>
      <c r="I362" s="98"/>
      <c r="J362" s="99"/>
      <c r="M362" s="105"/>
      <c r="N362" s="98"/>
    </row>
    <row r="363" spans="1:14" s="93" customFormat="1" x14ac:dyDescent="0.3">
      <c r="A363" s="98"/>
      <c r="B363" s="98"/>
      <c r="C363" s="99"/>
      <c r="F363" s="105"/>
      <c r="H363" s="98"/>
      <c r="I363" s="98"/>
      <c r="J363" s="99"/>
      <c r="M363" s="105"/>
      <c r="N363" s="98"/>
    </row>
    <row r="364" spans="1:14" s="93" customFormat="1" x14ac:dyDescent="0.3">
      <c r="A364" s="98"/>
      <c r="B364" s="98"/>
      <c r="C364" s="99"/>
      <c r="F364" s="105"/>
      <c r="H364" s="98"/>
      <c r="I364" s="98"/>
      <c r="J364" s="99"/>
      <c r="M364" s="105"/>
      <c r="N364" s="98"/>
    </row>
    <row r="365" spans="1:14" s="93" customFormat="1" x14ac:dyDescent="0.3">
      <c r="A365" s="98"/>
      <c r="B365" s="98"/>
      <c r="C365" s="99"/>
      <c r="F365" s="105"/>
      <c r="H365" s="98"/>
      <c r="I365" s="98"/>
      <c r="J365" s="99"/>
      <c r="M365" s="105"/>
      <c r="N365" s="98"/>
    </row>
    <row r="366" spans="1:14" s="93" customFormat="1" x14ac:dyDescent="0.3">
      <c r="A366" s="98"/>
      <c r="B366" s="98"/>
      <c r="C366" s="99"/>
      <c r="F366" s="105"/>
      <c r="H366" s="98"/>
      <c r="I366" s="98"/>
      <c r="J366" s="99"/>
      <c r="M366" s="105"/>
      <c r="N366" s="98"/>
    </row>
    <row r="367" spans="1:14" s="93" customFormat="1" x14ac:dyDescent="0.3">
      <c r="A367" s="98"/>
      <c r="B367" s="98"/>
      <c r="F367" s="105"/>
      <c r="H367" s="98"/>
      <c r="I367" s="98"/>
      <c r="M367" s="107"/>
    </row>
    <row r="368" spans="1:14" s="93" customFormat="1" x14ac:dyDescent="0.3">
      <c r="A368" s="96"/>
      <c r="B368" s="96"/>
      <c r="F368" s="105"/>
      <c r="H368" s="96"/>
      <c r="I368" s="96"/>
      <c r="M368" s="107"/>
      <c r="N368" s="108"/>
    </row>
    <row r="369" spans="1:14" s="93" customFormat="1" x14ac:dyDescent="0.3">
      <c r="A369" s="98"/>
      <c r="B369" s="98"/>
      <c r="C369" s="99"/>
      <c r="F369" s="105"/>
      <c r="H369" s="98"/>
      <c r="I369" s="98"/>
      <c r="J369" s="99"/>
      <c r="M369" s="105"/>
      <c r="N369" s="98"/>
    </row>
    <row r="370" spans="1:14" s="93" customFormat="1" x14ac:dyDescent="0.3">
      <c r="A370" s="98"/>
      <c r="B370" s="98"/>
      <c r="C370" s="99"/>
      <c r="F370" s="105"/>
      <c r="H370" s="98"/>
      <c r="I370" s="98"/>
      <c r="J370" s="99"/>
      <c r="M370" s="105"/>
      <c r="N370" s="98"/>
    </row>
    <row r="371" spans="1:14" s="93" customFormat="1" x14ac:dyDescent="0.3">
      <c r="A371" s="98"/>
      <c r="B371" s="98"/>
      <c r="C371" s="99"/>
      <c r="F371" s="105"/>
      <c r="H371" s="98"/>
      <c r="I371" s="98"/>
      <c r="J371" s="99"/>
      <c r="M371" s="105"/>
      <c r="N371" s="98"/>
    </row>
    <row r="372" spans="1:14" s="93" customFormat="1" x14ac:dyDescent="0.3">
      <c r="A372" s="98"/>
      <c r="B372" s="98"/>
      <c r="C372" s="99"/>
      <c r="F372" s="105"/>
      <c r="H372" s="98"/>
      <c r="I372" s="98"/>
      <c r="J372" s="99"/>
      <c r="M372" s="105"/>
      <c r="N372" s="98"/>
    </row>
    <row r="373" spans="1:14" s="93" customFormat="1" x14ac:dyDescent="0.3">
      <c r="A373" s="98"/>
      <c r="B373" s="98"/>
      <c r="C373" s="99"/>
      <c r="F373" s="105"/>
      <c r="H373" s="98"/>
      <c r="I373" s="98"/>
      <c r="J373" s="99"/>
      <c r="M373" s="105"/>
      <c r="N373" s="98"/>
    </row>
    <row r="374" spans="1:14" s="93" customFormat="1" x14ac:dyDescent="0.3">
      <c r="A374" s="98"/>
      <c r="B374" s="98"/>
      <c r="C374" s="99"/>
      <c r="F374" s="105"/>
      <c r="H374" s="98"/>
      <c r="I374" s="98"/>
      <c r="J374" s="99"/>
      <c r="M374" s="105"/>
      <c r="N374" s="98"/>
    </row>
    <row r="375" spans="1:14" s="93" customFormat="1" x14ac:dyDescent="0.3">
      <c r="A375" s="98"/>
      <c r="B375" s="98"/>
      <c r="C375" s="99"/>
      <c r="F375" s="105"/>
      <c r="H375" s="98"/>
      <c r="I375" s="98"/>
      <c r="J375" s="99"/>
      <c r="M375" s="105"/>
      <c r="N375" s="98"/>
    </row>
    <row r="376" spans="1:14" s="93" customFormat="1" x14ac:dyDescent="0.3">
      <c r="A376" s="98"/>
      <c r="B376" s="98"/>
      <c r="C376" s="99"/>
      <c r="F376" s="105"/>
      <c r="H376" s="98"/>
      <c r="I376" s="98"/>
      <c r="J376" s="99"/>
      <c r="M376" s="105"/>
      <c r="N376" s="98"/>
    </row>
    <row r="377" spans="1:14" s="93" customFormat="1" x14ac:dyDescent="0.3">
      <c r="A377" s="98"/>
      <c r="B377" s="98"/>
      <c r="F377" s="105"/>
      <c r="H377" s="98"/>
      <c r="I377" s="98"/>
      <c r="M377" s="107"/>
    </row>
    <row r="378" spans="1:14" s="93" customFormat="1" x14ac:dyDescent="0.3">
      <c r="A378" s="96"/>
      <c r="B378" s="96"/>
      <c r="F378" s="105"/>
      <c r="H378" s="96"/>
      <c r="I378" s="96"/>
      <c r="M378" s="107"/>
      <c r="N378" s="108"/>
    </row>
    <row r="379" spans="1:14" s="93" customFormat="1" x14ac:dyDescent="0.3">
      <c r="A379" s="98"/>
      <c r="B379" s="98"/>
      <c r="C379" s="99"/>
      <c r="F379" s="105"/>
      <c r="H379" s="98"/>
      <c r="I379" s="98"/>
      <c r="J379" s="99"/>
      <c r="M379" s="105"/>
      <c r="N379" s="98"/>
    </row>
    <row r="380" spans="1:14" s="93" customFormat="1" x14ac:dyDescent="0.3">
      <c r="A380" s="98"/>
      <c r="B380" s="98"/>
      <c r="C380" s="99"/>
      <c r="F380" s="105"/>
      <c r="H380" s="98"/>
      <c r="I380" s="98"/>
      <c r="J380" s="99"/>
      <c r="M380" s="105"/>
      <c r="N380" s="98"/>
    </row>
    <row r="381" spans="1:14" s="93" customFormat="1" ht="15" customHeight="1" x14ac:dyDescent="0.3">
      <c r="A381" s="98"/>
      <c r="B381" s="98"/>
      <c r="C381" s="99"/>
      <c r="F381" s="105"/>
      <c r="H381" s="98"/>
      <c r="I381" s="98"/>
      <c r="J381" s="99"/>
      <c r="M381" s="105"/>
      <c r="N381" s="98"/>
    </row>
    <row r="382" spans="1:14" s="93" customFormat="1" x14ac:dyDescent="0.3">
      <c r="A382" s="98"/>
      <c r="B382" s="98"/>
      <c r="C382" s="99"/>
      <c r="F382" s="105"/>
      <c r="H382" s="98"/>
      <c r="I382" s="98"/>
      <c r="J382" s="99"/>
      <c r="M382" s="105"/>
      <c r="N382" s="98"/>
    </row>
    <row r="383" spans="1:14" s="93" customFormat="1" x14ac:dyDescent="0.3">
      <c r="A383" s="98"/>
      <c r="B383" s="98"/>
      <c r="C383" s="99"/>
      <c r="F383" s="105"/>
      <c r="H383" s="98"/>
      <c r="I383" s="98"/>
      <c r="J383" s="99"/>
      <c r="M383" s="105"/>
      <c r="N383" s="98"/>
    </row>
    <row r="384" spans="1:14" s="93" customFormat="1" x14ac:dyDescent="0.3">
      <c r="A384" s="98"/>
      <c r="B384" s="98"/>
      <c r="C384" s="99"/>
      <c r="F384" s="105"/>
      <c r="H384" s="98"/>
      <c r="I384" s="98"/>
      <c r="J384" s="99"/>
      <c r="M384" s="105"/>
      <c r="N384" s="98"/>
    </row>
    <row r="385" spans="1:14" s="93" customFormat="1" x14ac:dyDescent="0.3">
      <c r="A385" s="98"/>
      <c r="B385" s="98"/>
      <c r="C385" s="99"/>
      <c r="F385" s="105"/>
      <c r="H385" s="98"/>
      <c r="I385" s="98"/>
      <c r="J385" s="99"/>
      <c r="M385" s="105"/>
      <c r="N385" s="98"/>
    </row>
    <row r="386" spans="1:14" s="93" customFormat="1" x14ac:dyDescent="0.3">
      <c r="A386" s="98"/>
      <c r="B386" s="98"/>
      <c r="C386" s="99"/>
      <c r="F386" s="105"/>
      <c r="H386" s="98"/>
      <c r="I386" s="98"/>
      <c r="J386" s="99"/>
      <c r="M386" s="105"/>
      <c r="N386" s="98"/>
    </row>
    <row r="387" spans="1:14" s="93" customFormat="1" x14ac:dyDescent="0.3">
      <c r="A387" s="98"/>
      <c r="B387" s="98"/>
      <c r="F387" s="105"/>
      <c r="H387" s="98"/>
      <c r="I387" s="98"/>
      <c r="M387" s="107"/>
    </row>
    <row r="388" spans="1:14" s="93" customFormat="1" x14ac:dyDescent="0.3">
      <c r="A388" s="98"/>
      <c r="B388" s="98"/>
      <c r="F388" s="105"/>
      <c r="H388" s="98"/>
      <c r="I388" s="98"/>
      <c r="M388" s="107"/>
      <c r="N388" s="108"/>
    </row>
    <row r="389" spans="1:14" s="93" customFormat="1" x14ac:dyDescent="0.3">
      <c r="A389" s="98"/>
      <c r="B389" s="98"/>
      <c r="C389" s="99"/>
      <c r="F389" s="105"/>
      <c r="H389" s="98"/>
      <c r="I389" s="98"/>
      <c r="J389" s="99"/>
      <c r="M389" s="105"/>
      <c r="N389" s="98"/>
    </row>
    <row r="390" spans="1:14" s="93" customFormat="1" x14ac:dyDescent="0.3">
      <c r="A390" s="98"/>
      <c r="B390" s="98"/>
      <c r="C390" s="99"/>
      <c r="F390" s="105"/>
      <c r="H390" s="98"/>
      <c r="I390" s="98"/>
      <c r="J390" s="99"/>
      <c r="M390" s="105"/>
      <c r="N390" s="98"/>
    </row>
    <row r="391" spans="1:14" s="93" customFormat="1" x14ac:dyDescent="0.3">
      <c r="A391" s="98"/>
      <c r="B391" s="98"/>
      <c r="C391" s="99"/>
      <c r="F391" s="105"/>
      <c r="H391" s="98"/>
      <c r="I391" s="98"/>
      <c r="J391" s="99"/>
      <c r="M391" s="105"/>
      <c r="N391" s="98"/>
    </row>
    <row r="392" spans="1:14" s="93" customFormat="1" x14ac:dyDescent="0.3">
      <c r="A392" s="98"/>
      <c r="B392" s="98"/>
      <c r="C392" s="99"/>
      <c r="F392" s="105"/>
      <c r="H392" s="98"/>
      <c r="I392" s="98"/>
      <c r="J392" s="99"/>
      <c r="M392" s="105"/>
      <c r="N392" s="98"/>
    </row>
    <row r="393" spans="1:14" s="93" customFormat="1" x14ac:dyDescent="0.3">
      <c r="A393" s="98"/>
      <c r="B393" s="98"/>
      <c r="C393" s="99"/>
      <c r="F393" s="105"/>
      <c r="H393" s="98"/>
      <c r="I393" s="98"/>
      <c r="J393" s="99"/>
      <c r="M393" s="105"/>
      <c r="N393" s="98"/>
    </row>
    <row r="394" spans="1:14" s="93" customFormat="1" x14ac:dyDescent="0.3">
      <c r="A394" s="98"/>
      <c r="B394" s="98"/>
      <c r="C394" s="99"/>
      <c r="F394" s="105"/>
      <c r="H394" s="98"/>
      <c r="I394" s="98"/>
      <c r="J394" s="99"/>
      <c r="M394" s="105"/>
      <c r="N394" s="98"/>
    </row>
    <row r="395" spans="1:14" s="93" customFormat="1" x14ac:dyDescent="0.3">
      <c r="A395" s="98"/>
      <c r="B395" s="98"/>
      <c r="C395" s="99"/>
      <c r="F395" s="105"/>
      <c r="H395" s="98"/>
      <c r="I395" s="98"/>
      <c r="J395" s="99"/>
      <c r="M395" s="105"/>
      <c r="N395" s="98"/>
    </row>
    <row r="396" spans="1:14" s="93" customFormat="1" x14ac:dyDescent="0.3">
      <c r="A396" s="98"/>
      <c r="B396" s="98"/>
      <c r="C396" s="99"/>
      <c r="F396" s="105"/>
      <c r="H396" s="98"/>
      <c r="I396" s="98"/>
      <c r="J396" s="99"/>
      <c r="M396" s="105"/>
      <c r="N396" s="98"/>
    </row>
    <row r="397" spans="1:14" s="93" customFormat="1" x14ac:dyDescent="0.3">
      <c r="A397" s="109"/>
      <c r="B397" s="109"/>
      <c r="C397" s="109"/>
      <c r="D397" s="109"/>
      <c r="E397" s="109"/>
      <c r="F397" s="110"/>
      <c r="G397" s="109"/>
      <c r="H397" s="109"/>
      <c r="I397" s="109"/>
      <c r="J397" s="109"/>
      <c r="K397" s="109"/>
      <c r="L397" s="109"/>
      <c r="M397" s="112"/>
      <c r="N397" s="109"/>
    </row>
    <row r="398" spans="1:14" s="93" customFormat="1" x14ac:dyDescent="0.3">
      <c r="A398" s="109"/>
      <c r="B398" s="109"/>
      <c r="C398" s="109"/>
      <c r="D398" s="109"/>
      <c r="E398" s="109"/>
      <c r="F398" s="110"/>
      <c r="G398" s="109"/>
      <c r="H398" s="109"/>
      <c r="I398" s="109"/>
      <c r="J398" s="109"/>
      <c r="K398" s="109"/>
      <c r="L398" s="109"/>
      <c r="M398" s="112"/>
      <c r="N398" s="109"/>
    </row>
    <row r="399" spans="1:14" s="93" customFormat="1" x14ac:dyDescent="0.3">
      <c r="A399" s="109"/>
      <c r="B399" s="109"/>
      <c r="C399" s="109"/>
      <c r="D399" s="109"/>
      <c r="E399" s="109"/>
      <c r="F399" s="110"/>
      <c r="G399" s="109"/>
      <c r="H399" s="109"/>
      <c r="I399" s="109"/>
      <c r="J399" s="109"/>
      <c r="K399" s="109"/>
      <c r="L399" s="109"/>
      <c r="M399" s="112"/>
      <c r="N399" s="109"/>
    </row>
    <row r="400" spans="1:14" s="93" customFormat="1" x14ac:dyDescent="0.3">
      <c r="A400" s="109"/>
      <c r="B400" s="109"/>
      <c r="C400" s="109"/>
      <c r="D400" s="109"/>
      <c r="E400" s="109"/>
      <c r="F400" s="110"/>
      <c r="G400" s="109"/>
      <c r="H400" s="109"/>
      <c r="I400" s="109"/>
      <c r="J400" s="109"/>
      <c r="K400" s="109"/>
      <c r="L400" s="109"/>
      <c r="M400" s="112"/>
      <c r="N400" s="109"/>
    </row>
    <row r="401" spans="1:14" s="93" customFormat="1" x14ac:dyDescent="0.3">
      <c r="A401" s="109"/>
      <c r="B401" s="109"/>
      <c r="C401" s="109"/>
      <c r="D401" s="109"/>
      <c r="E401" s="109"/>
      <c r="F401" s="110"/>
      <c r="G401" s="109"/>
      <c r="H401" s="109"/>
      <c r="I401" s="109"/>
      <c r="J401" s="109"/>
      <c r="K401" s="109"/>
      <c r="L401" s="109"/>
      <c r="M401" s="112"/>
      <c r="N401" s="109"/>
    </row>
    <row r="402" spans="1:14" s="93" customFormat="1" x14ac:dyDescent="0.3">
      <c r="A402" s="109"/>
      <c r="B402" s="109"/>
      <c r="C402" s="109"/>
      <c r="D402" s="109"/>
      <c r="E402" s="109"/>
      <c r="F402" s="110"/>
      <c r="G402" s="109"/>
      <c r="H402" s="109"/>
      <c r="I402" s="109"/>
      <c r="J402" s="109"/>
      <c r="K402" s="109"/>
      <c r="L402" s="109"/>
      <c r="M402" s="112"/>
      <c r="N402" s="109"/>
    </row>
    <row r="403" spans="1:14" s="93" customFormat="1" x14ac:dyDescent="0.3">
      <c r="A403" s="109"/>
      <c r="B403" s="109"/>
      <c r="C403" s="109"/>
      <c r="D403" s="109"/>
      <c r="E403" s="109"/>
      <c r="F403" s="110"/>
      <c r="G403" s="109"/>
      <c r="H403" s="109"/>
      <c r="I403" s="109"/>
      <c r="J403" s="109"/>
      <c r="K403" s="109"/>
      <c r="L403" s="109"/>
      <c r="M403" s="112"/>
      <c r="N403" s="109"/>
    </row>
    <row r="404" spans="1:14" s="93" customFormat="1" x14ac:dyDescent="0.3">
      <c r="A404" s="109"/>
      <c r="B404" s="109"/>
      <c r="C404" s="109"/>
      <c r="D404" s="109"/>
      <c r="E404" s="109"/>
      <c r="F404" s="110"/>
      <c r="G404" s="109"/>
      <c r="H404" s="109"/>
      <c r="I404" s="109"/>
      <c r="J404" s="109"/>
      <c r="K404" s="109"/>
      <c r="L404" s="109"/>
      <c r="M404" s="112"/>
      <c r="N404" s="109"/>
    </row>
    <row r="405" spans="1:14" s="93" customFormat="1" x14ac:dyDescent="0.3">
      <c r="A405" s="109"/>
      <c r="B405" s="109"/>
      <c r="C405" s="109"/>
      <c r="D405" s="109"/>
      <c r="E405" s="109"/>
      <c r="F405" s="110"/>
      <c r="G405" s="109"/>
      <c r="H405" s="109"/>
      <c r="I405" s="109"/>
      <c r="J405" s="109"/>
      <c r="K405" s="109"/>
      <c r="L405" s="109"/>
      <c r="M405" s="112"/>
      <c r="N405" s="109"/>
    </row>
    <row r="406" spans="1:14" x14ac:dyDescent="0.3">
      <c r="A406" s="28"/>
      <c r="B406" s="28"/>
      <c r="C406" s="28"/>
      <c r="D406" s="28"/>
      <c r="E406" s="28"/>
      <c r="F406" s="113"/>
      <c r="G406" s="28"/>
      <c r="H406" s="28"/>
      <c r="I406" s="28"/>
      <c r="J406" s="28"/>
      <c r="K406" s="28"/>
      <c r="L406" s="28"/>
      <c r="M406" s="114"/>
      <c r="N406" s="28"/>
    </row>
    <row r="407" spans="1:14" x14ac:dyDescent="0.3">
      <c r="A407" s="28"/>
      <c r="B407" s="28"/>
      <c r="C407" s="28"/>
      <c r="D407" s="28"/>
      <c r="E407" s="28"/>
      <c r="F407" s="113"/>
      <c r="G407" s="28"/>
      <c r="H407" s="28"/>
      <c r="I407" s="28"/>
      <c r="J407" s="28"/>
      <c r="K407" s="28"/>
      <c r="L407" s="28"/>
      <c r="M407" s="114"/>
      <c r="N407" s="28"/>
    </row>
    <row r="408" spans="1:14" x14ac:dyDescent="0.3">
      <c r="A408" s="28"/>
      <c r="B408" s="28"/>
      <c r="C408" s="28"/>
      <c r="D408" s="28"/>
      <c r="E408" s="28"/>
      <c r="F408" s="113"/>
      <c r="G408" s="28"/>
      <c r="H408" s="28"/>
      <c r="I408" s="28"/>
      <c r="J408" s="28"/>
      <c r="K408" s="28"/>
      <c r="L408" s="28"/>
      <c r="M408" s="114"/>
      <c r="N408" s="28"/>
    </row>
    <row r="409" spans="1:14" x14ac:dyDescent="0.3">
      <c r="A409" s="28"/>
      <c r="B409" s="28"/>
      <c r="C409" s="28"/>
      <c r="D409" s="28"/>
      <c r="E409" s="28"/>
      <c r="F409" s="113"/>
      <c r="G409" s="28"/>
      <c r="H409" s="28"/>
      <c r="I409" s="28"/>
      <c r="J409" s="28"/>
      <c r="K409" s="28"/>
      <c r="L409" s="28"/>
      <c r="M409" s="114"/>
      <c r="N409" s="28"/>
    </row>
    <row r="410" spans="1:14" x14ac:dyDescent="0.3">
      <c r="A410" s="28"/>
      <c r="B410" s="28"/>
      <c r="C410" s="28"/>
      <c r="D410" s="28"/>
      <c r="E410" s="28"/>
      <c r="F410" s="113"/>
      <c r="G410" s="28"/>
      <c r="H410" s="28"/>
      <c r="I410" s="28"/>
      <c r="J410" s="28"/>
      <c r="K410" s="28"/>
      <c r="L410" s="28"/>
      <c r="M410" s="114"/>
      <c r="N410" s="28"/>
    </row>
    <row r="411" spans="1:14" x14ac:dyDescent="0.3">
      <c r="A411" s="28"/>
      <c r="B411" s="28"/>
      <c r="C411" s="28"/>
      <c r="D411" s="28"/>
      <c r="E411" s="28"/>
      <c r="F411" s="113"/>
      <c r="G411" s="28"/>
      <c r="H411" s="28"/>
      <c r="I411" s="28"/>
      <c r="J411" s="28"/>
      <c r="K411" s="28"/>
      <c r="L411" s="28"/>
      <c r="M411" s="114"/>
      <c r="N411" s="28"/>
    </row>
    <row r="412" spans="1:14" x14ac:dyDescent="0.3">
      <c r="A412" s="28"/>
      <c r="B412" s="28"/>
      <c r="C412" s="28"/>
      <c r="D412" s="28"/>
      <c r="E412" s="28"/>
      <c r="F412" s="113"/>
      <c r="G412" s="28"/>
      <c r="H412" s="28"/>
      <c r="I412" s="28"/>
      <c r="J412" s="28"/>
      <c r="K412" s="28"/>
      <c r="L412" s="28"/>
      <c r="M412" s="114"/>
      <c r="N412" s="28"/>
    </row>
    <row r="413" spans="1:14" x14ac:dyDescent="0.3">
      <c r="A413" s="28"/>
      <c r="B413" s="28"/>
      <c r="C413" s="28"/>
      <c r="D413" s="28"/>
      <c r="E413" s="28"/>
      <c r="F413" s="113"/>
      <c r="G413" s="28"/>
      <c r="H413" s="28"/>
      <c r="I413" s="28"/>
      <c r="J413" s="28"/>
      <c r="K413" s="28"/>
      <c r="L413" s="28"/>
      <c r="M413" s="114"/>
      <c r="N413" s="28"/>
    </row>
    <row r="414" spans="1:14" x14ac:dyDescent="0.3">
      <c r="A414" s="28"/>
      <c r="B414" s="28"/>
      <c r="C414" s="28"/>
      <c r="D414" s="28"/>
      <c r="E414" s="28"/>
      <c r="F414" s="113"/>
      <c r="G414" s="28"/>
      <c r="H414" s="28"/>
      <c r="I414" s="28"/>
      <c r="J414" s="28"/>
      <c r="K414" s="28"/>
      <c r="L414" s="28"/>
      <c r="M414" s="114"/>
      <c r="N414" s="28"/>
    </row>
    <row r="415" spans="1:14" x14ac:dyDescent="0.3">
      <c r="A415" s="28"/>
      <c r="B415" s="28"/>
      <c r="C415" s="28"/>
      <c r="D415" s="28"/>
      <c r="E415" s="28"/>
      <c r="F415" s="113"/>
      <c r="G415" s="28"/>
      <c r="H415" s="28"/>
      <c r="I415" s="28"/>
      <c r="J415" s="28"/>
      <c r="K415" s="28"/>
      <c r="L415" s="28"/>
      <c r="M415" s="114"/>
      <c r="N415" s="28"/>
    </row>
    <row r="416" spans="1:14" x14ac:dyDescent="0.3">
      <c r="A416" s="28"/>
      <c r="B416" s="28"/>
      <c r="C416" s="28"/>
      <c r="D416" s="28"/>
      <c r="E416" s="28"/>
      <c r="F416" s="113"/>
      <c r="G416" s="28"/>
      <c r="H416" s="28"/>
      <c r="I416" s="28"/>
      <c r="J416" s="28"/>
      <c r="K416" s="28"/>
      <c r="L416" s="28"/>
      <c r="M416" s="114"/>
      <c r="N416" s="28"/>
    </row>
    <row r="417" spans="1:14" x14ac:dyDescent="0.3">
      <c r="A417" s="28"/>
      <c r="B417" s="28"/>
      <c r="C417" s="28"/>
      <c r="D417" s="28"/>
      <c r="E417" s="28"/>
      <c r="F417" s="113"/>
      <c r="G417" s="28"/>
      <c r="H417" s="28"/>
      <c r="I417" s="28"/>
      <c r="J417" s="28"/>
      <c r="K417" s="28"/>
      <c r="L417" s="28"/>
      <c r="M417" s="114"/>
      <c r="N417" s="28"/>
    </row>
    <row r="418" spans="1:14" x14ac:dyDescent="0.3">
      <c r="A418" s="28"/>
      <c r="B418" s="28"/>
      <c r="C418" s="28"/>
      <c r="D418" s="28"/>
      <c r="E418" s="28"/>
      <c r="F418" s="113"/>
      <c r="G418" s="28"/>
      <c r="H418" s="28"/>
      <c r="I418" s="28"/>
      <c r="J418" s="28"/>
      <c r="K418" s="28"/>
      <c r="L418" s="28"/>
      <c r="M418" s="114"/>
      <c r="N418" s="28"/>
    </row>
    <row r="419" spans="1:14" x14ac:dyDescent="0.3">
      <c r="A419" s="28"/>
      <c r="B419" s="28"/>
      <c r="C419" s="28"/>
      <c r="D419" s="28"/>
      <c r="E419" s="28"/>
      <c r="F419" s="113"/>
      <c r="G419" s="28"/>
      <c r="H419" s="28"/>
      <c r="I419" s="28"/>
      <c r="J419" s="28"/>
      <c r="K419" s="28"/>
      <c r="L419" s="28"/>
      <c r="M419" s="114"/>
      <c r="N419" s="28"/>
    </row>
    <row r="420" spans="1:14" x14ac:dyDescent="0.3">
      <c r="A420" s="28"/>
      <c r="B420" s="28"/>
      <c r="C420" s="28"/>
      <c r="D420" s="28"/>
      <c r="E420" s="28"/>
      <c r="F420" s="113"/>
      <c r="G420" s="28"/>
      <c r="H420" s="28"/>
      <c r="I420" s="28"/>
      <c r="J420" s="28"/>
      <c r="K420" s="28"/>
      <c r="L420" s="28"/>
      <c r="M420" s="114"/>
      <c r="N420" s="28"/>
    </row>
    <row r="421" spans="1:14" x14ac:dyDescent="0.3">
      <c r="A421" s="28"/>
      <c r="B421" s="28"/>
      <c r="C421" s="28"/>
      <c r="D421" s="28"/>
      <c r="E421" s="28"/>
      <c r="F421" s="113"/>
      <c r="G421" s="28"/>
      <c r="H421" s="28"/>
      <c r="I421" s="28"/>
      <c r="J421" s="28"/>
      <c r="K421" s="28"/>
      <c r="L421" s="28"/>
      <c r="M421" s="114"/>
      <c r="N421" s="28"/>
    </row>
    <row r="422" spans="1:14" x14ac:dyDescent="0.3">
      <c r="A422" s="28"/>
      <c r="B422" s="28"/>
      <c r="C422" s="28"/>
      <c r="D422" s="28"/>
      <c r="E422" s="28"/>
      <c r="F422" s="113"/>
      <c r="G422" s="28"/>
      <c r="H422" s="28"/>
      <c r="I422" s="28"/>
      <c r="J422" s="28"/>
      <c r="K422" s="28"/>
      <c r="L422" s="28"/>
      <c r="M422" s="114"/>
      <c r="N422" s="28"/>
    </row>
    <row r="423" spans="1:14" x14ac:dyDescent="0.3">
      <c r="A423" s="28"/>
      <c r="B423" s="28"/>
      <c r="C423" s="28"/>
      <c r="D423" s="28"/>
      <c r="E423" s="28"/>
      <c r="F423" s="113"/>
      <c r="G423" s="28"/>
      <c r="H423" s="28"/>
      <c r="I423" s="28"/>
      <c r="J423" s="28"/>
      <c r="K423" s="28"/>
      <c r="L423" s="28"/>
      <c r="M423" s="114"/>
      <c r="N423" s="28"/>
    </row>
    <row r="424" spans="1:14" x14ac:dyDescent="0.3">
      <c r="A424" s="28"/>
      <c r="B424" s="28"/>
      <c r="C424" s="28"/>
      <c r="D424" s="28"/>
      <c r="E424" s="28"/>
      <c r="F424" s="113"/>
      <c r="G424" s="28"/>
      <c r="H424" s="28"/>
      <c r="I424" s="28"/>
      <c r="J424" s="28"/>
      <c r="K424" s="28"/>
      <c r="L424" s="28"/>
      <c r="M424" s="114"/>
      <c r="N424" s="28"/>
    </row>
    <row r="425" spans="1:14" x14ac:dyDescent="0.3">
      <c r="A425" s="28"/>
      <c r="B425" s="28"/>
      <c r="C425" s="28"/>
      <c r="D425" s="28"/>
      <c r="E425" s="28"/>
      <c r="F425" s="113"/>
      <c r="G425" s="28"/>
      <c r="H425" s="28"/>
      <c r="I425" s="28"/>
      <c r="J425" s="28"/>
      <c r="K425" s="28"/>
      <c r="L425" s="28"/>
      <c r="M425" s="114"/>
      <c r="N425" s="28"/>
    </row>
    <row r="426" spans="1:14" x14ac:dyDescent="0.3">
      <c r="A426" s="28"/>
      <c r="B426" s="28"/>
      <c r="C426" s="28"/>
      <c r="D426" s="28"/>
      <c r="E426" s="28"/>
      <c r="F426" s="113"/>
      <c r="G426" s="28"/>
      <c r="H426" s="28"/>
      <c r="I426" s="28"/>
      <c r="J426" s="28"/>
      <c r="K426" s="28"/>
      <c r="L426" s="28"/>
      <c r="M426" s="114"/>
      <c r="N426" s="28"/>
    </row>
    <row r="427" spans="1:14" x14ac:dyDescent="0.3">
      <c r="A427" s="28"/>
      <c r="B427" s="28"/>
      <c r="C427" s="28"/>
      <c r="D427" s="28"/>
      <c r="E427" s="28"/>
      <c r="F427" s="113"/>
      <c r="G427" s="28"/>
      <c r="H427" s="28"/>
      <c r="I427" s="28"/>
      <c r="J427" s="28"/>
      <c r="K427" s="28"/>
      <c r="L427" s="28"/>
      <c r="M427" s="114"/>
      <c r="N427" s="28"/>
    </row>
    <row r="428" spans="1:14" x14ac:dyDescent="0.3">
      <c r="A428" s="28"/>
      <c r="B428" s="28"/>
      <c r="C428" s="28"/>
      <c r="D428" s="28"/>
      <c r="E428" s="28"/>
      <c r="F428" s="113"/>
      <c r="G428" s="28"/>
      <c r="H428" s="28"/>
      <c r="I428" s="28"/>
      <c r="J428" s="28"/>
      <c r="K428" s="28"/>
      <c r="L428" s="28"/>
      <c r="M428" s="114"/>
      <c r="N428" s="28"/>
    </row>
    <row r="429" spans="1:14" x14ac:dyDescent="0.3">
      <c r="A429" s="28"/>
      <c r="B429" s="28"/>
      <c r="C429" s="28"/>
      <c r="D429" s="28"/>
      <c r="E429" s="28"/>
      <c r="F429" s="113"/>
      <c r="G429" s="28"/>
      <c r="H429" s="28"/>
      <c r="I429" s="28"/>
      <c r="J429" s="28"/>
      <c r="K429" s="28"/>
      <c r="L429" s="28"/>
      <c r="M429" s="114"/>
      <c r="N429" s="28"/>
    </row>
    <row r="430" spans="1:14" x14ac:dyDescent="0.3">
      <c r="A430" s="28"/>
      <c r="B430" s="28"/>
      <c r="C430" s="28"/>
      <c r="D430" s="28"/>
      <c r="E430" s="28"/>
      <c r="F430" s="113"/>
      <c r="G430" s="28"/>
      <c r="H430" s="28"/>
      <c r="I430" s="28"/>
      <c r="J430" s="28"/>
      <c r="K430" s="28"/>
      <c r="L430" s="28"/>
      <c r="M430" s="114"/>
      <c r="N430" s="28"/>
    </row>
    <row r="431" spans="1:14" x14ac:dyDescent="0.3">
      <c r="A431" s="28"/>
      <c r="B431" s="28"/>
      <c r="C431" s="28"/>
      <c r="D431" s="28"/>
      <c r="E431" s="28"/>
      <c r="F431" s="113"/>
      <c r="G431" s="28"/>
      <c r="H431" s="28"/>
      <c r="I431" s="28"/>
      <c r="J431" s="28"/>
      <c r="K431" s="28"/>
      <c r="L431" s="28"/>
      <c r="M431" s="114"/>
      <c r="N431" s="28"/>
    </row>
    <row r="432" spans="1:14" x14ac:dyDescent="0.3">
      <c r="A432" s="28"/>
      <c r="B432" s="28"/>
      <c r="C432" s="28"/>
      <c r="D432" s="28"/>
      <c r="E432" s="28"/>
      <c r="F432" s="113"/>
      <c r="G432" s="28"/>
      <c r="H432" s="28"/>
      <c r="I432" s="28"/>
      <c r="J432" s="28"/>
      <c r="K432" s="28"/>
      <c r="L432" s="28"/>
      <c r="M432" s="114"/>
      <c r="N432" s="28"/>
    </row>
    <row r="433" spans="1:14" x14ac:dyDescent="0.3">
      <c r="A433" s="28"/>
      <c r="B433" s="28"/>
      <c r="C433" s="28"/>
      <c r="D433" s="28"/>
      <c r="E433" s="28"/>
      <c r="F433" s="113"/>
      <c r="G433" s="28"/>
      <c r="H433" s="28"/>
      <c r="I433" s="28"/>
      <c r="J433" s="28"/>
      <c r="K433" s="28"/>
      <c r="L433" s="28"/>
      <c r="M433" s="114"/>
      <c r="N433" s="28"/>
    </row>
    <row r="434" spans="1:14" x14ac:dyDescent="0.3">
      <c r="A434" s="28"/>
      <c r="B434" s="28"/>
      <c r="C434" s="28"/>
      <c r="D434" s="28"/>
      <c r="E434" s="28"/>
      <c r="F434" s="113"/>
      <c r="G434" s="28"/>
      <c r="H434" s="28"/>
      <c r="I434" s="28"/>
      <c r="J434" s="28"/>
      <c r="K434" s="28"/>
      <c r="L434" s="28"/>
      <c r="M434" s="114"/>
      <c r="N434" s="28"/>
    </row>
    <row r="435" spans="1:14" x14ac:dyDescent="0.3">
      <c r="A435" s="28"/>
      <c r="B435" s="28"/>
      <c r="C435" s="28"/>
      <c r="D435" s="28"/>
      <c r="E435" s="28"/>
      <c r="F435" s="113"/>
      <c r="G435" s="28"/>
      <c r="H435" s="28"/>
      <c r="I435" s="28"/>
      <c r="J435" s="28"/>
      <c r="K435" s="28"/>
      <c r="L435" s="28"/>
      <c r="M435" s="114"/>
      <c r="N435" s="28"/>
    </row>
    <row r="436" spans="1:14" x14ac:dyDescent="0.3">
      <c r="A436" s="28"/>
      <c r="B436" s="28"/>
      <c r="C436" s="28"/>
      <c r="D436" s="28"/>
      <c r="E436" s="28"/>
      <c r="F436" s="113"/>
      <c r="G436" s="28"/>
      <c r="H436" s="28"/>
      <c r="I436" s="28"/>
      <c r="J436" s="28"/>
      <c r="K436" s="28"/>
      <c r="L436" s="28"/>
      <c r="M436" s="114"/>
      <c r="N436" s="28"/>
    </row>
    <row r="437" spans="1:14" x14ac:dyDescent="0.3">
      <c r="A437" s="28"/>
      <c r="B437" s="28"/>
      <c r="C437" s="28"/>
      <c r="D437" s="28"/>
      <c r="E437" s="28"/>
      <c r="F437" s="113"/>
      <c r="G437" s="28"/>
      <c r="H437" s="28"/>
      <c r="I437" s="28"/>
      <c r="J437" s="28"/>
      <c r="K437" s="28"/>
      <c r="L437" s="28"/>
      <c r="M437" s="114"/>
      <c r="N437" s="28"/>
    </row>
    <row r="438" spans="1:14" x14ac:dyDescent="0.3">
      <c r="A438" s="28"/>
      <c r="B438" s="28"/>
      <c r="C438" s="28"/>
      <c r="D438" s="28"/>
      <c r="E438" s="28"/>
      <c r="F438" s="113"/>
      <c r="G438" s="28"/>
      <c r="H438" s="28"/>
      <c r="I438" s="28"/>
      <c r="J438" s="28"/>
      <c r="K438" s="28"/>
      <c r="L438" s="28"/>
      <c r="M438" s="114"/>
      <c r="N438" s="28"/>
    </row>
    <row r="439" spans="1:14" x14ac:dyDescent="0.3">
      <c r="A439" s="28"/>
      <c r="B439" s="28"/>
      <c r="C439" s="28"/>
      <c r="D439" s="28"/>
      <c r="E439" s="28"/>
      <c r="F439" s="113"/>
      <c r="G439" s="28"/>
      <c r="H439" s="28"/>
      <c r="I439" s="28"/>
      <c r="J439" s="28"/>
      <c r="K439" s="28"/>
      <c r="L439" s="28"/>
      <c r="M439" s="114"/>
      <c r="N439" s="28"/>
    </row>
    <row r="440" spans="1:14" x14ac:dyDescent="0.3">
      <c r="A440" s="28"/>
      <c r="B440" s="28"/>
      <c r="C440" s="28"/>
      <c r="D440" s="28"/>
      <c r="E440" s="28"/>
      <c r="F440" s="113"/>
      <c r="G440" s="28"/>
      <c r="H440" s="28"/>
      <c r="I440" s="28"/>
      <c r="J440" s="28"/>
      <c r="K440" s="28"/>
      <c r="L440" s="28"/>
      <c r="M440" s="114"/>
      <c r="N440" s="28"/>
    </row>
    <row r="441" spans="1:14" x14ac:dyDescent="0.3">
      <c r="A441" s="28"/>
      <c r="B441" s="28"/>
      <c r="C441" s="28"/>
      <c r="D441" s="28"/>
      <c r="E441" s="28"/>
      <c r="F441" s="113"/>
      <c r="G441" s="28"/>
      <c r="H441" s="28"/>
      <c r="I441" s="28"/>
      <c r="J441" s="28"/>
      <c r="K441" s="28"/>
      <c r="L441" s="28"/>
      <c r="M441" s="114"/>
      <c r="N441" s="28"/>
    </row>
    <row r="442" spans="1:14" x14ac:dyDescent="0.3">
      <c r="A442" s="28"/>
      <c r="B442" s="28"/>
      <c r="C442" s="28"/>
      <c r="D442" s="28"/>
      <c r="E442" s="28"/>
      <c r="F442" s="113"/>
      <c r="G442" s="28"/>
      <c r="H442" s="28"/>
      <c r="I442" s="28"/>
      <c r="J442" s="28"/>
      <c r="K442" s="28"/>
      <c r="L442" s="28"/>
      <c r="M442" s="114"/>
      <c r="N442" s="28"/>
    </row>
    <row r="443" spans="1:14" x14ac:dyDescent="0.3">
      <c r="A443" s="28"/>
      <c r="B443" s="28"/>
      <c r="C443" s="28"/>
      <c r="D443" s="28"/>
      <c r="E443" s="28"/>
      <c r="F443" s="113"/>
      <c r="G443" s="28"/>
      <c r="H443" s="28"/>
      <c r="I443" s="28"/>
      <c r="J443" s="28"/>
      <c r="K443" s="28"/>
      <c r="L443" s="28"/>
      <c r="M443" s="114"/>
      <c r="N443" s="28"/>
    </row>
    <row r="444" spans="1:14" x14ac:dyDescent="0.3">
      <c r="A444" s="28"/>
      <c r="B444" s="28"/>
      <c r="C444" s="28"/>
      <c r="D444" s="28"/>
      <c r="E444" s="28"/>
      <c r="F444" s="113"/>
      <c r="G444" s="28"/>
      <c r="H444" s="28"/>
      <c r="I444" s="28"/>
      <c r="J444" s="28"/>
      <c r="K444" s="28"/>
      <c r="L444" s="28"/>
      <c r="M444" s="114"/>
      <c r="N444" s="28"/>
    </row>
    <row r="445" spans="1:14" x14ac:dyDescent="0.3">
      <c r="A445" s="28"/>
      <c r="B445" s="28"/>
      <c r="C445" s="28"/>
      <c r="D445" s="28"/>
      <c r="E445" s="28"/>
      <c r="F445" s="113"/>
      <c r="G445" s="28"/>
      <c r="H445" s="28"/>
      <c r="I445" s="28"/>
      <c r="J445" s="28"/>
      <c r="K445" s="28"/>
      <c r="L445" s="28"/>
      <c r="M445" s="114"/>
      <c r="N445" s="28"/>
    </row>
    <row r="446" spans="1:14" x14ac:dyDescent="0.3">
      <c r="A446" s="28"/>
      <c r="B446" s="28"/>
      <c r="C446" s="28"/>
      <c r="D446" s="28"/>
      <c r="E446" s="28"/>
      <c r="F446" s="113"/>
      <c r="G446" s="28"/>
      <c r="H446" s="28"/>
      <c r="I446" s="28"/>
      <c r="J446" s="28"/>
      <c r="K446" s="28"/>
      <c r="L446" s="28"/>
      <c r="M446" s="114"/>
      <c r="N446" s="28"/>
    </row>
    <row r="447" spans="1:14" x14ac:dyDescent="0.3">
      <c r="A447" s="28"/>
      <c r="B447" s="28"/>
      <c r="C447" s="28"/>
      <c r="D447" s="28"/>
      <c r="E447" s="28"/>
      <c r="F447" s="113"/>
      <c r="G447" s="28"/>
      <c r="H447" s="28"/>
      <c r="I447" s="28"/>
      <c r="J447" s="28"/>
      <c r="K447" s="28"/>
      <c r="L447" s="28"/>
      <c r="M447" s="114"/>
      <c r="N447" s="28"/>
    </row>
    <row r="448" spans="1:14" x14ac:dyDescent="0.3">
      <c r="A448" s="28"/>
      <c r="B448" s="28"/>
      <c r="C448" s="28"/>
      <c r="D448" s="28"/>
      <c r="E448" s="28"/>
      <c r="F448" s="113"/>
      <c r="G448" s="28"/>
      <c r="H448" s="28"/>
      <c r="I448" s="28"/>
      <c r="J448" s="28"/>
      <c r="K448" s="28"/>
      <c r="L448" s="28"/>
      <c r="M448" s="114"/>
      <c r="N448" s="28"/>
    </row>
    <row r="449" spans="1:14" x14ac:dyDescent="0.3">
      <c r="A449" s="28"/>
      <c r="B449" s="28"/>
      <c r="C449" s="28"/>
      <c r="D449" s="28"/>
      <c r="E449" s="28"/>
      <c r="F449" s="113"/>
      <c r="G449" s="28"/>
      <c r="H449" s="28"/>
      <c r="I449" s="28"/>
      <c r="J449" s="28"/>
      <c r="K449" s="28"/>
      <c r="L449" s="28"/>
      <c r="M449" s="114"/>
      <c r="N449" s="28"/>
    </row>
    <row r="450" spans="1:14" x14ac:dyDescent="0.3">
      <c r="A450" s="28"/>
      <c r="B450" s="28"/>
      <c r="C450" s="28"/>
      <c r="D450" s="28"/>
      <c r="E450" s="28"/>
      <c r="F450" s="113"/>
      <c r="G450" s="28"/>
      <c r="H450" s="28"/>
      <c r="I450" s="28"/>
      <c r="J450" s="28"/>
      <c r="K450" s="28"/>
      <c r="L450" s="28"/>
      <c r="M450" s="114"/>
      <c r="N450" s="28"/>
    </row>
    <row r="451" spans="1:14" x14ac:dyDescent="0.3">
      <c r="A451" s="28"/>
      <c r="B451" s="28"/>
      <c r="C451" s="28"/>
      <c r="D451" s="28"/>
      <c r="E451" s="28"/>
      <c r="F451" s="113"/>
      <c r="G451" s="28"/>
      <c r="H451" s="28"/>
      <c r="I451" s="28"/>
      <c r="J451" s="28"/>
      <c r="K451" s="28"/>
      <c r="L451" s="28"/>
      <c r="M451" s="114"/>
      <c r="N451" s="28"/>
    </row>
    <row r="452" spans="1:14" x14ac:dyDescent="0.3">
      <c r="A452" s="28"/>
      <c r="B452" s="28"/>
      <c r="C452" s="28"/>
      <c r="D452" s="28"/>
      <c r="E452" s="28"/>
      <c r="F452" s="113"/>
      <c r="G452" s="28"/>
      <c r="H452" s="28"/>
      <c r="I452" s="28"/>
      <c r="J452" s="28"/>
      <c r="K452" s="28"/>
      <c r="L452" s="28"/>
      <c r="M452" s="114"/>
      <c r="N452" s="28"/>
    </row>
    <row r="453" spans="1:14" x14ac:dyDescent="0.3">
      <c r="A453" s="28"/>
      <c r="B453" s="28"/>
      <c r="C453" s="28"/>
      <c r="D453" s="28"/>
      <c r="E453" s="28"/>
      <c r="F453" s="113"/>
      <c r="G453" s="28"/>
      <c r="H453" s="28"/>
      <c r="I453" s="28"/>
      <c r="J453" s="28"/>
      <c r="K453" s="28"/>
      <c r="L453" s="28"/>
      <c r="M453" s="114"/>
      <c r="N453" s="28"/>
    </row>
    <row r="454" spans="1:14" x14ac:dyDescent="0.3">
      <c r="A454" s="28"/>
      <c r="B454" s="28"/>
      <c r="C454" s="28"/>
      <c r="D454" s="28"/>
      <c r="E454" s="28"/>
      <c r="F454" s="113"/>
      <c r="G454" s="28"/>
      <c r="H454" s="28"/>
      <c r="I454" s="28"/>
      <c r="J454" s="28"/>
      <c r="K454" s="28"/>
      <c r="L454" s="28"/>
      <c r="M454" s="114"/>
      <c r="N454" s="28"/>
    </row>
    <row r="455" spans="1:14" x14ac:dyDescent="0.3">
      <c r="A455" s="28"/>
      <c r="B455" s="28"/>
      <c r="C455" s="28"/>
      <c r="D455" s="28"/>
      <c r="E455" s="28"/>
      <c r="F455" s="113"/>
      <c r="G455" s="28"/>
      <c r="H455" s="28"/>
      <c r="I455" s="28"/>
      <c r="J455" s="28"/>
      <c r="K455" s="28"/>
      <c r="L455" s="28"/>
      <c r="M455" s="114"/>
      <c r="N455" s="28"/>
    </row>
    <row r="456" spans="1:14" x14ac:dyDescent="0.3">
      <c r="A456" s="28"/>
      <c r="B456" s="28"/>
      <c r="C456" s="28"/>
      <c r="D456" s="28"/>
      <c r="E456" s="28"/>
      <c r="F456" s="113"/>
      <c r="G456" s="28"/>
      <c r="H456" s="28"/>
      <c r="I456" s="28"/>
      <c r="J456" s="28"/>
      <c r="K456" s="28"/>
      <c r="L456" s="28"/>
      <c r="M456" s="114"/>
      <c r="N456" s="28"/>
    </row>
    <row r="457" spans="1:14" x14ac:dyDescent="0.3">
      <c r="A457" s="28"/>
      <c r="B457" s="28"/>
      <c r="C457" s="28"/>
      <c r="D457" s="28"/>
      <c r="E457" s="28"/>
      <c r="F457" s="113"/>
      <c r="G457" s="28"/>
      <c r="H457" s="28"/>
      <c r="I457" s="28"/>
      <c r="J457" s="28"/>
      <c r="K457" s="28"/>
      <c r="L457" s="28"/>
      <c r="M457" s="114"/>
      <c r="N457" s="28"/>
    </row>
    <row r="458" spans="1:14" x14ac:dyDescent="0.3">
      <c r="A458" s="28"/>
      <c r="B458" s="28"/>
      <c r="C458" s="28"/>
      <c r="D458" s="28"/>
      <c r="E458" s="28"/>
      <c r="F458" s="113"/>
      <c r="G458" s="28"/>
      <c r="H458" s="28"/>
      <c r="I458" s="28"/>
      <c r="J458" s="28"/>
      <c r="K458" s="28"/>
      <c r="L458" s="28"/>
      <c r="M458" s="114"/>
      <c r="N458" s="28"/>
    </row>
    <row r="459" spans="1:14" x14ac:dyDescent="0.3">
      <c r="A459" s="28"/>
      <c r="B459" s="28"/>
      <c r="C459" s="28"/>
      <c r="D459" s="28"/>
      <c r="E459" s="28"/>
      <c r="F459" s="113"/>
      <c r="G459" s="28"/>
      <c r="H459" s="28"/>
      <c r="I459" s="28"/>
      <c r="J459" s="28"/>
      <c r="K459" s="28"/>
      <c r="L459" s="28"/>
      <c r="M459" s="114"/>
      <c r="N459" s="28"/>
    </row>
    <row r="460" spans="1:14" x14ac:dyDescent="0.3">
      <c r="A460" s="28"/>
      <c r="B460" s="28"/>
      <c r="C460" s="28"/>
      <c r="D460" s="28"/>
      <c r="E460" s="28"/>
      <c r="F460" s="113"/>
      <c r="G460" s="28"/>
      <c r="H460" s="28"/>
      <c r="I460" s="28"/>
      <c r="J460" s="28"/>
      <c r="K460" s="28"/>
      <c r="L460" s="28"/>
      <c r="M460" s="114"/>
      <c r="N460" s="28"/>
    </row>
    <row r="461" spans="1:14" x14ac:dyDescent="0.3">
      <c r="A461" s="28"/>
      <c r="B461" s="28"/>
      <c r="C461" s="28"/>
      <c r="D461" s="28"/>
      <c r="E461" s="28"/>
      <c r="F461" s="113"/>
      <c r="G461" s="28"/>
      <c r="H461" s="28"/>
      <c r="I461" s="28"/>
      <c r="J461" s="28"/>
      <c r="K461" s="28"/>
      <c r="L461" s="28"/>
      <c r="M461" s="114"/>
      <c r="N461" s="28"/>
    </row>
    <row r="462" spans="1:14" x14ac:dyDescent="0.3">
      <c r="A462" s="28"/>
      <c r="B462" s="28"/>
      <c r="C462" s="28"/>
      <c r="D462" s="28"/>
      <c r="E462" s="28"/>
      <c r="F462" s="113"/>
      <c r="G462" s="28"/>
      <c r="H462" s="28"/>
      <c r="I462" s="28"/>
      <c r="J462" s="28"/>
      <c r="K462" s="28"/>
      <c r="L462" s="28"/>
      <c r="M462" s="114"/>
      <c r="N462" s="28"/>
    </row>
    <row r="463" spans="1:14" x14ac:dyDescent="0.3">
      <c r="A463" s="28"/>
      <c r="B463" s="28"/>
      <c r="C463" s="28"/>
      <c r="D463" s="28"/>
      <c r="E463" s="28"/>
      <c r="F463" s="113"/>
      <c r="G463" s="28"/>
      <c r="H463" s="28"/>
      <c r="I463" s="28"/>
      <c r="J463" s="28"/>
      <c r="K463" s="28"/>
      <c r="L463" s="28"/>
      <c r="M463" s="114"/>
      <c r="N463" s="28"/>
    </row>
    <row r="464" spans="1:14" x14ac:dyDescent="0.3">
      <c r="A464" s="28"/>
      <c r="B464" s="28"/>
      <c r="C464" s="28"/>
      <c r="D464" s="28"/>
      <c r="E464" s="28"/>
      <c r="F464" s="113"/>
      <c r="G464" s="28"/>
      <c r="H464" s="28"/>
      <c r="I464" s="28"/>
      <c r="J464" s="28"/>
      <c r="K464" s="28"/>
      <c r="L464" s="28"/>
      <c r="M464" s="114"/>
      <c r="N464" s="28"/>
    </row>
    <row r="465" spans="1:14" x14ac:dyDescent="0.3">
      <c r="A465" s="28"/>
      <c r="B465" s="28"/>
      <c r="C465" s="28"/>
      <c r="D465" s="28"/>
      <c r="E465" s="28"/>
      <c r="F465" s="113"/>
      <c r="G465" s="28"/>
      <c r="H465" s="28"/>
      <c r="I465" s="28"/>
      <c r="J465" s="28"/>
      <c r="K465" s="28"/>
      <c r="L465" s="28"/>
      <c r="M465" s="114"/>
      <c r="N465" s="28"/>
    </row>
    <row r="466" spans="1:14" x14ac:dyDescent="0.3">
      <c r="A466" s="28"/>
      <c r="B466" s="28"/>
      <c r="C466" s="28"/>
      <c r="D466" s="28"/>
      <c r="E466" s="28"/>
      <c r="F466" s="113"/>
      <c r="G466" s="28"/>
      <c r="H466" s="28"/>
      <c r="I466" s="28"/>
      <c r="J466" s="28"/>
      <c r="K466" s="28"/>
      <c r="L466" s="28"/>
      <c r="M466" s="114"/>
      <c r="N466" s="28"/>
    </row>
    <row r="467" spans="1:14" x14ac:dyDescent="0.3">
      <c r="A467" s="28"/>
      <c r="B467" s="28"/>
      <c r="C467" s="28"/>
      <c r="D467" s="28"/>
      <c r="E467" s="28"/>
      <c r="F467" s="113"/>
      <c r="G467" s="28"/>
      <c r="H467" s="28"/>
      <c r="I467" s="28"/>
      <c r="J467" s="28"/>
      <c r="K467" s="28"/>
      <c r="L467" s="28"/>
      <c r="M467" s="114"/>
      <c r="N467" s="28"/>
    </row>
    <row r="468" spans="1:14" x14ac:dyDescent="0.3">
      <c r="A468" s="28"/>
      <c r="B468" s="28"/>
      <c r="C468" s="28"/>
      <c r="D468" s="28"/>
      <c r="E468" s="28"/>
      <c r="F468" s="113"/>
      <c r="G468" s="28"/>
      <c r="H468" s="28"/>
      <c r="I468" s="28"/>
      <c r="J468" s="28"/>
      <c r="K468" s="28"/>
      <c r="L468" s="28"/>
      <c r="M468" s="114"/>
      <c r="N468" s="28"/>
    </row>
    <row r="469" spans="1:14" x14ac:dyDescent="0.3">
      <c r="A469" s="28"/>
      <c r="B469" s="28"/>
      <c r="C469" s="28"/>
      <c r="D469" s="28"/>
      <c r="E469" s="28"/>
      <c r="F469" s="113"/>
      <c r="G469" s="28"/>
      <c r="H469" s="28"/>
      <c r="I469" s="28"/>
      <c r="J469" s="28"/>
      <c r="K469" s="28"/>
      <c r="L469" s="28"/>
      <c r="M469" s="114"/>
      <c r="N469" s="28"/>
    </row>
    <row r="470" spans="1:14" x14ac:dyDescent="0.3">
      <c r="A470" s="28"/>
      <c r="B470" s="28"/>
      <c r="C470" s="28"/>
      <c r="D470" s="28"/>
      <c r="E470" s="28"/>
      <c r="F470" s="113"/>
      <c r="G470" s="28"/>
      <c r="H470" s="28"/>
      <c r="I470" s="28"/>
      <c r="J470" s="28"/>
      <c r="K470" s="28"/>
      <c r="L470" s="28"/>
      <c r="M470" s="114"/>
      <c r="N470" s="28"/>
    </row>
    <row r="471" spans="1:14" x14ac:dyDescent="0.3">
      <c r="A471" s="28"/>
      <c r="B471" s="28"/>
      <c r="C471" s="28"/>
      <c r="D471" s="28"/>
      <c r="E471" s="28"/>
      <c r="F471" s="113"/>
      <c r="G471" s="28"/>
      <c r="H471" s="28"/>
      <c r="I471" s="28"/>
      <c r="J471" s="28"/>
      <c r="K471" s="28"/>
      <c r="L471" s="28"/>
      <c r="M471" s="114"/>
      <c r="N471" s="28"/>
    </row>
    <row r="472" spans="1:14" x14ac:dyDescent="0.3">
      <c r="A472" s="28"/>
      <c r="B472" s="28"/>
      <c r="C472" s="28"/>
      <c r="D472" s="28"/>
      <c r="E472" s="28"/>
      <c r="F472" s="113"/>
      <c r="G472" s="28"/>
      <c r="H472" s="28"/>
      <c r="I472" s="28"/>
      <c r="J472" s="28"/>
      <c r="K472" s="28"/>
      <c r="L472" s="28"/>
      <c r="M472" s="114"/>
      <c r="N472" s="28"/>
    </row>
    <row r="473" spans="1:14" x14ac:dyDescent="0.3">
      <c r="A473" s="28"/>
      <c r="B473" s="28"/>
      <c r="C473" s="28"/>
      <c r="D473" s="28"/>
      <c r="E473" s="28"/>
      <c r="F473" s="113"/>
      <c r="G473" s="28"/>
      <c r="H473" s="28"/>
      <c r="I473" s="28"/>
      <c r="J473" s="28"/>
      <c r="K473" s="28"/>
      <c r="L473" s="28"/>
      <c r="M473" s="114"/>
      <c r="N473" s="28"/>
    </row>
    <row r="474" spans="1:14" x14ac:dyDescent="0.3">
      <c r="A474" s="28"/>
      <c r="B474" s="28"/>
      <c r="C474" s="28"/>
      <c r="D474" s="28"/>
      <c r="E474" s="28"/>
      <c r="F474" s="113"/>
      <c r="G474" s="28"/>
      <c r="H474" s="28"/>
      <c r="I474" s="28"/>
      <c r="J474" s="28"/>
      <c r="K474" s="28"/>
      <c r="L474" s="28"/>
      <c r="M474" s="114"/>
      <c r="N474" s="28"/>
    </row>
    <row r="475" spans="1:14" x14ac:dyDescent="0.3">
      <c r="A475" s="28"/>
      <c r="B475" s="28"/>
      <c r="C475" s="28"/>
      <c r="D475" s="28"/>
      <c r="E475" s="28"/>
      <c r="F475" s="113"/>
      <c r="G475" s="28"/>
      <c r="H475" s="28"/>
      <c r="I475" s="28"/>
      <c r="J475" s="28"/>
      <c r="K475" s="28"/>
      <c r="L475" s="28"/>
      <c r="M475" s="114"/>
      <c r="N475" s="28"/>
    </row>
    <row r="476" spans="1:14" x14ac:dyDescent="0.3">
      <c r="A476" s="28"/>
      <c r="B476" s="28"/>
      <c r="C476" s="28"/>
      <c r="D476" s="28"/>
      <c r="E476" s="28"/>
      <c r="F476" s="113"/>
      <c r="G476" s="28"/>
      <c r="H476" s="28"/>
      <c r="I476" s="28"/>
      <c r="J476" s="28"/>
      <c r="K476" s="28"/>
      <c r="L476" s="28"/>
      <c r="M476" s="114"/>
      <c r="N476" s="28"/>
    </row>
    <row r="477" spans="1:14" x14ac:dyDescent="0.3">
      <c r="A477" s="28"/>
      <c r="B477" s="28"/>
      <c r="C477" s="28"/>
      <c r="D477" s="28"/>
      <c r="E477" s="28"/>
      <c r="F477" s="113"/>
      <c r="G477" s="28"/>
      <c r="H477" s="28"/>
      <c r="I477" s="28"/>
      <c r="J477" s="28"/>
      <c r="K477" s="28"/>
      <c r="L477" s="28"/>
      <c r="M477" s="114"/>
      <c r="N477" s="28"/>
    </row>
    <row r="478" spans="1:14" x14ac:dyDescent="0.3">
      <c r="A478" s="28"/>
      <c r="B478" s="28"/>
      <c r="C478" s="28"/>
      <c r="D478" s="28"/>
      <c r="E478" s="28"/>
      <c r="F478" s="113"/>
      <c r="G478" s="28"/>
      <c r="H478" s="28"/>
      <c r="I478" s="28"/>
      <c r="J478" s="28"/>
      <c r="K478" s="28"/>
      <c r="L478" s="28"/>
      <c r="M478" s="114"/>
      <c r="N478" s="28"/>
    </row>
    <row r="479" spans="1:14" x14ac:dyDescent="0.3">
      <c r="A479" s="28"/>
      <c r="B479" s="28"/>
      <c r="C479" s="28"/>
      <c r="D479" s="28"/>
      <c r="E479" s="28"/>
      <c r="F479" s="113"/>
      <c r="G479" s="28"/>
      <c r="H479" s="28"/>
      <c r="I479" s="28"/>
      <c r="J479" s="28"/>
      <c r="K479" s="28"/>
      <c r="L479" s="28"/>
      <c r="M479" s="114"/>
      <c r="N479" s="28"/>
    </row>
    <row r="480" spans="1:14" x14ac:dyDescent="0.3">
      <c r="A480" s="28"/>
      <c r="B480" s="28"/>
      <c r="C480" s="28"/>
      <c r="D480" s="28"/>
      <c r="E480" s="28"/>
      <c r="F480" s="113"/>
      <c r="G480" s="28"/>
      <c r="H480" s="28"/>
      <c r="I480" s="28"/>
      <c r="J480" s="28"/>
      <c r="K480" s="28"/>
      <c r="L480" s="28"/>
      <c r="M480" s="114"/>
      <c r="N480" s="28"/>
    </row>
    <row r="481" spans="1:14" x14ac:dyDescent="0.3">
      <c r="A481" s="28"/>
      <c r="B481" s="28"/>
      <c r="C481" s="28"/>
      <c r="D481" s="28"/>
      <c r="E481" s="28"/>
      <c r="F481" s="113"/>
      <c r="G481" s="28"/>
      <c r="H481" s="28"/>
      <c r="I481" s="28"/>
      <c r="J481" s="28"/>
      <c r="K481" s="28"/>
      <c r="L481" s="28"/>
      <c r="M481" s="114"/>
      <c r="N481" s="28"/>
    </row>
    <row r="482" spans="1:14" x14ac:dyDescent="0.3">
      <c r="A482" s="28"/>
      <c r="B482" s="28"/>
      <c r="C482" s="28"/>
      <c r="D482" s="28"/>
      <c r="E482" s="28"/>
      <c r="F482" s="113"/>
      <c r="G482" s="28"/>
      <c r="H482" s="28"/>
      <c r="I482" s="28"/>
      <c r="J482" s="28"/>
      <c r="K482" s="28"/>
      <c r="L482" s="28"/>
      <c r="M482" s="114"/>
      <c r="N482" s="28"/>
    </row>
    <row r="483" spans="1:14" x14ac:dyDescent="0.3">
      <c r="A483" s="28"/>
      <c r="B483" s="28"/>
      <c r="C483" s="28"/>
      <c r="D483" s="28"/>
      <c r="E483" s="28"/>
      <c r="F483" s="113"/>
      <c r="G483" s="28"/>
      <c r="H483" s="28"/>
      <c r="I483" s="28"/>
      <c r="J483" s="28"/>
      <c r="K483" s="28"/>
      <c r="L483" s="28"/>
      <c r="M483" s="114"/>
      <c r="N483" s="28"/>
    </row>
    <row r="484" spans="1:14" x14ac:dyDescent="0.3">
      <c r="A484" s="28"/>
      <c r="B484" s="28"/>
      <c r="C484" s="28"/>
      <c r="D484" s="28"/>
      <c r="E484" s="28"/>
      <c r="F484" s="113"/>
      <c r="G484" s="28"/>
      <c r="H484" s="28"/>
      <c r="I484" s="28"/>
      <c r="J484" s="28"/>
      <c r="K484" s="28"/>
      <c r="L484" s="28"/>
      <c r="M484" s="114"/>
      <c r="N484" s="28"/>
    </row>
    <row r="485" spans="1:14" x14ac:dyDescent="0.3">
      <c r="A485" s="28"/>
      <c r="B485" s="28"/>
      <c r="C485" s="28"/>
      <c r="D485" s="28"/>
      <c r="E485" s="28"/>
      <c r="F485" s="113"/>
      <c r="G485" s="28"/>
      <c r="H485" s="28"/>
      <c r="I485" s="28"/>
      <c r="J485" s="28"/>
      <c r="K485" s="28"/>
      <c r="L485" s="28"/>
      <c r="M485" s="114"/>
      <c r="N485" s="28"/>
    </row>
    <row r="486" spans="1:14" x14ac:dyDescent="0.3">
      <c r="A486" s="28"/>
      <c r="B486" s="28"/>
      <c r="C486" s="28"/>
      <c r="D486" s="28"/>
      <c r="E486" s="28"/>
      <c r="F486" s="113"/>
      <c r="G486" s="28"/>
      <c r="H486" s="28"/>
      <c r="I486" s="28"/>
      <c r="J486" s="28"/>
      <c r="K486" s="28"/>
      <c r="L486" s="28"/>
      <c r="M486" s="114"/>
      <c r="N486" s="28"/>
    </row>
    <row r="487" spans="1:14" x14ac:dyDescent="0.3">
      <c r="A487" s="28"/>
      <c r="B487" s="28"/>
      <c r="C487" s="28"/>
      <c r="D487" s="28"/>
      <c r="E487" s="28"/>
      <c r="F487" s="113"/>
      <c r="G487" s="28"/>
      <c r="H487" s="28"/>
      <c r="I487" s="28"/>
      <c r="J487" s="28"/>
      <c r="K487" s="28"/>
      <c r="L487" s="28"/>
      <c r="M487" s="114"/>
      <c r="N487" s="28"/>
    </row>
    <row r="488" spans="1:14" x14ac:dyDescent="0.3">
      <c r="A488" s="28"/>
      <c r="B488" s="28"/>
      <c r="C488" s="28"/>
      <c r="D488" s="28"/>
      <c r="E488" s="28"/>
      <c r="F488" s="113"/>
      <c r="G488" s="28"/>
      <c r="H488" s="28"/>
      <c r="I488" s="28"/>
      <c r="J488" s="28"/>
      <c r="K488" s="28"/>
      <c r="L488" s="28"/>
      <c r="M488" s="114"/>
      <c r="N488" s="28"/>
    </row>
    <row r="489" spans="1:14" x14ac:dyDescent="0.3">
      <c r="A489" s="28"/>
      <c r="B489" s="28"/>
      <c r="C489" s="28"/>
      <c r="D489" s="28"/>
      <c r="E489" s="28"/>
      <c r="F489" s="113"/>
      <c r="G489" s="28"/>
      <c r="H489" s="28"/>
      <c r="I489" s="28"/>
      <c r="J489" s="28"/>
      <c r="K489" s="28"/>
      <c r="L489" s="28"/>
      <c r="M489" s="114"/>
      <c r="N489" s="28"/>
    </row>
    <row r="490" spans="1:14" x14ac:dyDescent="0.3">
      <c r="A490" s="28"/>
      <c r="B490" s="28"/>
      <c r="C490" s="28"/>
      <c r="D490" s="28"/>
      <c r="E490" s="28"/>
      <c r="F490" s="113"/>
      <c r="G490" s="28"/>
      <c r="H490" s="28"/>
      <c r="I490" s="28"/>
      <c r="J490" s="28"/>
      <c r="K490" s="28"/>
      <c r="L490" s="28"/>
      <c r="M490" s="114"/>
      <c r="N490" s="28"/>
    </row>
    <row r="491" spans="1:14" x14ac:dyDescent="0.3">
      <c r="A491" s="28"/>
      <c r="B491" s="28"/>
      <c r="C491" s="28"/>
      <c r="D491" s="28"/>
      <c r="E491" s="28"/>
      <c r="F491" s="113"/>
      <c r="G491" s="28"/>
      <c r="H491" s="28"/>
      <c r="I491" s="28"/>
      <c r="J491" s="28"/>
      <c r="K491" s="28"/>
      <c r="L491" s="28"/>
      <c r="M491" s="114"/>
      <c r="N491" s="28"/>
    </row>
    <row r="492" spans="1:14" x14ac:dyDescent="0.3">
      <c r="A492" s="28"/>
      <c r="B492" s="28"/>
      <c r="C492" s="28"/>
      <c r="D492" s="28"/>
      <c r="E492" s="28"/>
      <c r="F492" s="113"/>
      <c r="G492" s="28"/>
      <c r="H492" s="28"/>
      <c r="I492" s="28"/>
      <c r="J492" s="28"/>
      <c r="K492" s="28"/>
      <c r="L492" s="28"/>
      <c r="M492" s="114"/>
      <c r="N492" s="28"/>
    </row>
    <row r="493" spans="1:14" x14ac:dyDescent="0.3">
      <c r="A493" s="28"/>
      <c r="B493" s="28"/>
      <c r="C493" s="28"/>
      <c r="D493" s="28"/>
      <c r="E493" s="28"/>
      <c r="F493" s="113"/>
      <c r="G493" s="28"/>
      <c r="H493" s="28"/>
      <c r="I493" s="28"/>
      <c r="J493" s="28"/>
      <c r="K493" s="28"/>
      <c r="L493" s="28"/>
      <c r="M493" s="114"/>
      <c r="N493" s="28"/>
    </row>
    <row r="494" spans="1:14" x14ac:dyDescent="0.3">
      <c r="A494" s="28"/>
      <c r="B494" s="28"/>
      <c r="C494" s="28"/>
      <c r="D494" s="28"/>
      <c r="E494" s="28"/>
      <c r="F494" s="113"/>
      <c r="G494" s="28"/>
      <c r="H494" s="28"/>
      <c r="I494" s="28"/>
      <c r="J494" s="28"/>
      <c r="K494" s="28"/>
      <c r="L494" s="28"/>
      <c r="M494" s="114"/>
      <c r="N494" s="28"/>
    </row>
    <row r="495" spans="1:14" x14ac:dyDescent="0.3">
      <c r="A495" s="28"/>
      <c r="B495" s="28"/>
      <c r="C495" s="28"/>
      <c r="D495" s="28"/>
      <c r="E495" s="28"/>
      <c r="F495" s="113"/>
      <c r="G495" s="28"/>
      <c r="H495" s="28"/>
      <c r="I495" s="28"/>
      <c r="J495" s="28"/>
      <c r="K495" s="28"/>
      <c r="L495" s="28"/>
      <c r="M495" s="114"/>
      <c r="N495" s="28"/>
    </row>
    <row r="496" spans="1:14" x14ac:dyDescent="0.3">
      <c r="A496" s="28"/>
      <c r="B496" s="28"/>
      <c r="C496" s="28"/>
      <c r="D496" s="28"/>
      <c r="E496" s="28"/>
      <c r="F496" s="113"/>
      <c r="G496" s="28"/>
      <c r="H496" s="28"/>
      <c r="I496" s="28"/>
      <c r="J496" s="28"/>
      <c r="K496" s="28"/>
      <c r="L496" s="28"/>
      <c r="M496" s="114"/>
      <c r="N496" s="28"/>
    </row>
    <row r="497" spans="1:14" x14ac:dyDescent="0.3">
      <c r="A497" s="28"/>
      <c r="B497" s="28"/>
      <c r="C497" s="28"/>
      <c r="D497" s="28"/>
      <c r="E497" s="28"/>
      <c r="F497" s="113"/>
      <c r="G497" s="28"/>
      <c r="H497" s="28"/>
      <c r="I497" s="28"/>
      <c r="J497" s="28"/>
      <c r="K497" s="28"/>
      <c r="L497" s="28"/>
      <c r="M497" s="114"/>
      <c r="N497" s="28"/>
    </row>
    <row r="498" spans="1:14" x14ac:dyDescent="0.3">
      <c r="A498" s="28"/>
      <c r="B498" s="28"/>
      <c r="C498" s="28"/>
      <c r="D498" s="28"/>
      <c r="E498" s="28"/>
      <c r="F498" s="113"/>
      <c r="G498" s="28"/>
      <c r="H498" s="28"/>
      <c r="I498" s="28"/>
      <c r="J498" s="28"/>
      <c r="K498" s="28"/>
      <c r="L498" s="28"/>
      <c r="M498" s="114"/>
      <c r="N498" s="28"/>
    </row>
    <row r="499" spans="1:14" x14ac:dyDescent="0.3">
      <c r="A499" s="28"/>
      <c r="B499" s="28"/>
      <c r="C499" s="28"/>
      <c r="D499" s="28"/>
      <c r="E499" s="28"/>
      <c r="F499" s="113"/>
      <c r="G499" s="28"/>
      <c r="H499" s="28"/>
      <c r="I499" s="28"/>
      <c r="J499" s="28"/>
      <c r="K499" s="28"/>
      <c r="L499" s="28"/>
      <c r="M499" s="114"/>
      <c r="N499" s="28"/>
    </row>
    <row r="500" spans="1:14" x14ac:dyDescent="0.3">
      <c r="A500" s="28"/>
      <c r="B500" s="28"/>
      <c r="C500" s="28"/>
      <c r="D500" s="28"/>
      <c r="E500" s="28"/>
      <c r="F500" s="113"/>
      <c r="G500" s="28"/>
      <c r="H500" s="28"/>
      <c r="I500" s="28"/>
      <c r="J500" s="28"/>
      <c r="K500" s="28"/>
      <c r="L500" s="28"/>
      <c r="M500" s="114"/>
      <c r="N500" s="28"/>
    </row>
    <row r="501" spans="1:14" x14ac:dyDescent="0.3">
      <c r="A501" s="28"/>
      <c r="B501" s="28"/>
      <c r="C501" s="28"/>
      <c r="D501" s="28"/>
      <c r="E501" s="28"/>
      <c r="F501" s="113"/>
      <c r="G501" s="28"/>
      <c r="H501" s="28"/>
      <c r="I501" s="28"/>
      <c r="J501" s="28"/>
      <c r="K501" s="28"/>
      <c r="L501" s="28"/>
      <c r="M501" s="114"/>
      <c r="N501" s="28"/>
    </row>
    <row r="502" spans="1:14" x14ac:dyDescent="0.3">
      <c r="A502" s="28"/>
      <c r="B502" s="28"/>
      <c r="C502" s="28"/>
      <c r="D502" s="28"/>
      <c r="E502" s="28"/>
      <c r="F502" s="113"/>
      <c r="G502" s="28"/>
      <c r="H502" s="28"/>
      <c r="I502" s="28"/>
      <c r="J502" s="28"/>
      <c r="K502" s="28"/>
      <c r="L502" s="28"/>
      <c r="M502" s="114"/>
      <c r="N502" s="28"/>
    </row>
    <row r="503" spans="1:14" x14ac:dyDescent="0.3">
      <c r="A503" s="28"/>
      <c r="B503" s="28"/>
      <c r="C503" s="28"/>
      <c r="D503" s="28"/>
      <c r="E503" s="28"/>
      <c r="F503" s="113"/>
      <c r="G503" s="28"/>
      <c r="H503" s="28"/>
      <c r="I503" s="28"/>
      <c r="J503" s="28"/>
      <c r="K503" s="28"/>
      <c r="L503" s="28"/>
      <c r="M503" s="114"/>
      <c r="N503" s="28"/>
    </row>
    <row r="504" spans="1:14" x14ac:dyDescent="0.3">
      <c r="A504" s="28"/>
      <c r="B504" s="28"/>
      <c r="C504" s="28"/>
      <c r="D504" s="28"/>
      <c r="E504" s="28"/>
      <c r="F504" s="113"/>
      <c r="G504" s="28"/>
      <c r="H504" s="28"/>
      <c r="I504" s="28"/>
      <c r="J504" s="28"/>
      <c r="K504" s="28"/>
      <c r="L504" s="28"/>
      <c r="M504" s="114"/>
      <c r="N504" s="28"/>
    </row>
    <row r="505" spans="1:14" x14ac:dyDescent="0.3">
      <c r="A505" s="28"/>
      <c r="B505" s="28"/>
      <c r="C505" s="28"/>
      <c r="D505" s="28"/>
      <c r="E505" s="28"/>
      <c r="F505" s="113"/>
      <c r="G505" s="28"/>
      <c r="H505" s="28"/>
      <c r="I505" s="28"/>
      <c r="J505" s="28"/>
      <c r="K505" s="28"/>
      <c r="L505" s="28"/>
      <c r="M505" s="114"/>
      <c r="N505" s="28"/>
    </row>
    <row r="506" spans="1:14" x14ac:dyDescent="0.3">
      <c r="A506" s="28"/>
      <c r="B506" s="28"/>
      <c r="C506" s="28"/>
      <c r="D506" s="28"/>
      <c r="E506" s="28"/>
      <c r="F506" s="113"/>
      <c r="G506" s="28"/>
      <c r="H506" s="28"/>
      <c r="I506" s="28"/>
      <c r="J506" s="28"/>
      <c r="K506" s="28"/>
      <c r="L506" s="28"/>
      <c r="M506" s="114"/>
      <c r="N506" s="28"/>
    </row>
    <row r="507" spans="1:14" x14ac:dyDescent="0.3">
      <c r="A507" s="28"/>
      <c r="B507" s="28"/>
      <c r="C507" s="28"/>
      <c r="D507" s="28"/>
      <c r="E507" s="28"/>
      <c r="F507" s="113"/>
      <c r="G507" s="28"/>
      <c r="H507" s="28"/>
      <c r="I507" s="28"/>
      <c r="J507" s="28"/>
      <c r="K507" s="28"/>
      <c r="L507" s="28"/>
      <c r="M507" s="114"/>
      <c r="N507" s="28"/>
    </row>
    <row r="508" spans="1:14" x14ac:dyDescent="0.3">
      <c r="A508" s="28"/>
      <c r="B508" s="28"/>
      <c r="C508" s="28"/>
      <c r="D508" s="28"/>
      <c r="E508" s="28"/>
      <c r="F508" s="113"/>
      <c r="G508" s="28"/>
      <c r="H508" s="28"/>
      <c r="I508" s="28"/>
      <c r="J508" s="28"/>
      <c r="K508" s="28"/>
      <c r="L508" s="28"/>
      <c r="M508" s="114"/>
      <c r="N508" s="28"/>
    </row>
    <row r="509" spans="1:14" x14ac:dyDescent="0.3">
      <c r="A509" s="28"/>
      <c r="B509" s="28"/>
      <c r="C509" s="28"/>
      <c r="D509" s="28"/>
      <c r="E509" s="28"/>
      <c r="F509" s="113"/>
      <c r="G509" s="28"/>
      <c r="H509" s="28"/>
      <c r="I509" s="28"/>
      <c r="J509" s="28"/>
      <c r="K509" s="28"/>
      <c r="L509" s="28"/>
      <c r="M509" s="114"/>
      <c r="N509" s="28"/>
    </row>
    <row r="510" spans="1:14" x14ac:dyDescent="0.3">
      <c r="A510" s="28"/>
      <c r="B510" s="28"/>
      <c r="C510" s="28"/>
      <c r="D510" s="28"/>
      <c r="E510" s="28"/>
      <c r="F510" s="113"/>
      <c r="G510" s="28"/>
      <c r="H510" s="28"/>
      <c r="I510" s="28"/>
      <c r="J510" s="28"/>
      <c r="K510" s="28"/>
      <c r="L510" s="28"/>
      <c r="M510" s="114"/>
      <c r="N510" s="28"/>
    </row>
    <row r="511" spans="1:14" x14ac:dyDescent="0.3">
      <c r="A511" s="28"/>
      <c r="B511" s="28"/>
      <c r="C511" s="28"/>
      <c r="D511" s="28"/>
      <c r="E511" s="28"/>
      <c r="F511" s="113"/>
      <c r="G511" s="28"/>
      <c r="H511" s="28"/>
      <c r="I511" s="28"/>
      <c r="J511" s="28"/>
      <c r="K511" s="28"/>
      <c r="L511" s="28"/>
      <c r="M511" s="114"/>
      <c r="N511" s="28"/>
    </row>
    <row r="512" spans="1:14" x14ac:dyDescent="0.3">
      <c r="A512" s="28"/>
      <c r="B512" s="28"/>
      <c r="C512" s="28"/>
      <c r="D512" s="28"/>
      <c r="E512" s="28"/>
      <c r="F512" s="113"/>
      <c r="G512" s="28"/>
      <c r="H512" s="28"/>
      <c r="I512" s="28"/>
      <c r="J512" s="28"/>
      <c r="K512" s="28"/>
      <c r="L512" s="28"/>
      <c r="M512" s="114"/>
      <c r="N512" s="28"/>
    </row>
    <row r="513" spans="1:14" x14ac:dyDescent="0.3">
      <c r="A513" s="28"/>
      <c r="B513" s="28"/>
      <c r="C513" s="28"/>
      <c r="D513" s="28"/>
      <c r="E513" s="28"/>
      <c r="F513" s="113"/>
      <c r="G513" s="28"/>
      <c r="H513" s="28"/>
      <c r="I513" s="28"/>
      <c r="J513" s="28"/>
      <c r="K513" s="28"/>
      <c r="L513" s="28"/>
      <c r="M513" s="114"/>
      <c r="N513" s="28"/>
    </row>
    <row r="514" spans="1:14" x14ac:dyDescent="0.3">
      <c r="A514" s="28"/>
      <c r="B514" s="28"/>
      <c r="C514" s="28"/>
      <c r="D514" s="28"/>
      <c r="E514" s="28"/>
      <c r="F514" s="113"/>
      <c r="G514" s="28"/>
      <c r="H514" s="28"/>
      <c r="I514" s="28"/>
      <c r="J514" s="28"/>
      <c r="K514" s="28"/>
      <c r="L514" s="28"/>
      <c r="M514" s="114"/>
      <c r="N514" s="28"/>
    </row>
    <row r="515" spans="1:14" x14ac:dyDescent="0.3">
      <c r="A515" s="28"/>
      <c r="B515" s="28"/>
      <c r="C515" s="28"/>
      <c r="D515" s="28"/>
      <c r="E515" s="28"/>
      <c r="F515" s="113"/>
      <c r="G515" s="28"/>
      <c r="H515" s="28"/>
      <c r="I515" s="28"/>
      <c r="J515" s="28"/>
      <c r="K515" s="28"/>
      <c r="L515" s="28"/>
      <c r="M515" s="114"/>
      <c r="N515" s="28"/>
    </row>
    <row r="516" spans="1:14" x14ac:dyDescent="0.3">
      <c r="A516" s="28"/>
      <c r="B516" s="28"/>
      <c r="C516" s="28"/>
      <c r="D516" s="28"/>
      <c r="E516" s="28"/>
      <c r="F516" s="113"/>
      <c r="G516" s="28"/>
      <c r="H516" s="28"/>
      <c r="I516" s="28"/>
      <c r="J516" s="28"/>
      <c r="K516" s="28"/>
      <c r="L516" s="28"/>
      <c r="M516" s="114"/>
      <c r="N516" s="28"/>
    </row>
    <row r="517" spans="1:14" x14ac:dyDescent="0.3">
      <c r="A517" s="28"/>
      <c r="B517" s="28"/>
      <c r="C517" s="28"/>
      <c r="D517" s="28"/>
      <c r="E517" s="28"/>
      <c r="F517" s="113"/>
      <c r="G517" s="28"/>
      <c r="H517" s="28"/>
      <c r="I517" s="28"/>
      <c r="J517" s="28"/>
      <c r="K517" s="28"/>
      <c r="L517" s="28"/>
      <c r="M517" s="114"/>
      <c r="N517" s="28"/>
    </row>
    <row r="518" spans="1:14" x14ac:dyDescent="0.3">
      <c r="A518" s="28"/>
      <c r="B518" s="28"/>
      <c r="C518" s="28"/>
      <c r="D518" s="28"/>
      <c r="E518" s="28"/>
      <c r="F518" s="113"/>
      <c r="G518" s="28"/>
      <c r="H518" s="28"/>
      <c r="I518" s="28"/>
      <c r="J518" s="28"/>
      <c r="K518" s="28"/>
      <c r="L518" s="28"/>
      <c r="M518" s="114"/>
      <c r="N518" s="28"/>
    </row>
    <row r="519" spans="1:14" x14ac:dyDescent="0.3">
      <c r="A519" s="28"/>
      <c r="B519" s="28"/>
      <c r="C519" s="28"/>
      <c r="D519" s="28"/>
      <c r="E519" s="28"/>
      <c r="F519" s="113"/>
      <c r="G519" s="28"/>
      <c r="H519" s="28"/>
      <c r="I519" s="28"/>
      <c r="J519" s="28"/>
      <c r="K519" s="28"/>
      <c r="L519" s="28"/>
      <c r="M519" s="114"/>
      <c r="N519" s="28"/>
    </row>
    <row r="520" spans="1:14" x14ac:dyDescent="0.3">
      <c r="A520" s="28"/>
      <c r="B520" s="28"/>
      <c r="C520" s="28"/>
      <c r="D520" s="28"/>
      <c r="E520" s="28"/>
      <c r="F520" s="113"/>
      <c r="G520" s="28"/>
      <c r="H520" s="28"/>
      <c r="I520" s="28"/>
      <c r="J520" s="28"/>
      <c r="K520" s="28"/>
      <c r="L520" s="28"/>
      <c r="M520" s="114"/>
      <c r="N520" s="28"/>
    </row>
    <row r="521" spans="1:14" x14ac:dyDescent="0.3">
      <c r="A521" s="28"/>
      <c r="B521" s="28"/>
      <c r="C521" s="28"/>
      <c r="D521" s="28"/>
      <c r="E521" s="28"/>
      <c r="F521" s="113"/>
      <c r="G521" s="28"/>
      <c r="H521" s="28"/>
      <c r="I521" s="28"/>
      <c r="J521" s="28"/>
      <c r="K521" s="28"/>
      <c r="L521" s="28"/>
      <c r="M521" s="114"/>
      <c r="N521" s="28"/>
    </row>
    <row r="522" spans="1:14" x14ac:dyDescent="0.3">
      <c r="A522" s="28"/>
      <c r="B522" s="28"/>
      <c r="C522" s="28"/>
      <c r="D522" s="28"/>
      <c r="E522" s="28"/>
      <c r="F522" s="113"/>
      <c r="G522" s="28"/>
      <c r="H522" s="28"/>
      <c r="I522" s="28"/>
      <c r="J522" s="28"/>
      <c r="K522" s="28"/>
      <c r="L522" s="28"/>
      <c r="M522" s="114"/>
      <c r="N522" s="28"/>
    </row>
    <row r="523" spans="1:14" x14ac:dyDescent="0.3">
      <c r="A523" s="28"/>
      <c r="B523" s="28"/>
      <c r="C523" s="28"/>
      <c r="D523" s="28"/>
      <c r="E523" s="28"/>
      <c r="F523" s="113"/>
      <c r="G523" s="28"/>
      <c r="H523" s="28"/>
      <c r="I523" s="28"/>
      <c r="J523" s="28"/>
      <c r="K523" s="28"/>
      <c r="L523" s="28"/>
      <c r="M523" s="114"/>
      <c r="N523" s="28"/>
    </row>
    <row r="524" spans="1:14" x14ac:dyDescent="0.3">
      <c r="A524" s="28"/>
      <c r="B524" s="28"/>
      <c r="C524" s="28"/>
      <c r="D524" s="28"/>
      <c r="E524" s="28"/>
      <c r="F524" s="113"/>
      <c r="G524" s="28"/>
      <c r="H524" s="28"/>
      <c r="I524" s="28"/>
      <c r="J524" s="28"/>
      <c r="K524" s="28"/>
      <c r="L524" s="28"/>
      <c r="M524" s="114"/>
      <c r="N524" s="28"/>
    </row>
    <row r="525" spans="1:14" x14ac:dyDescent="0.3">
      <c r="A525" s="28"/>
      <c r="B525" s="28"/>
      <c r="C525" s="28"/>
      <c r="D525" s="28"/>
      <c r="E525" s="28"/>
      <c r="F525" s="113"/>
      <c r="G525" s="28"/>
      <c r="H525" s="28"/>
      <c r="I525" s="28"/>
      <c r="J525" s="28"/>
      <c r="K525" s="28"/>
      <c r="L525" s="28"/>
      <c r="M525" s="114"/>
      <c r="N525" s="28"/>
    </row>
    <row r="526" spans="1:14" x14ac:dyDescent="0.3">
      <c r="A526" s="28"/>
      <c r="B526" s="28"/>
      <c r="C526" s="28"/>
      <c r="D526" s="28"/>
      <c r="E526" s="28"/>
      <c r="F526" s="113"/>
      <c r="G526" s="28"/>
      <c r="H526" s="28"/>
      <c r="I526" s="28"/>
      <c r="J526" s="28"/>
      <c r="K526" s="28"/>
      <c r="L526" s="28"/>
      <c r="M526" s="114"/>
      <c r="N526" s="28"/>
    </row>
    <row r="527" spans="1:14" x14ac:dyDescent="0.3">
      <c r="A527" s="28"/>
      <c r="B527" s="28"/>
      <c r="C527" s="28"/>
      <c r="D527" s="28"/>
      <c r="E527" s="28"/>
      <c r="F527" s="113"/>
      <c r="G527" s="28"/>
      <c r="H527" s="28"/>
      <c r="I527" s="28"/>
      <c r="J527" s="28"/>
      <c r="K527" s="28"/>
      <c r="L527" s="28"/>
      <c r="M527" s="114"/>
      <c r="N527" s="28"/>
    </row>
    <row r="528" spans="1:14" x14ac:dyDescent="0.3">
      <c r="A528" s="28"/>
      <c r="B528" s="28"/>
      <c r="C528" s="28"/>
      <c r="D528" s="28"/>
      <c r="E528" s="28"/>
      <c r="F528" s="113"/>
      <c r="G528" s="28"/>
      <c r="H528" s="28"/>
      <c r="I528" s="28"/>
      <c r="J528" s="28"/>
      <c r="K528" s="28"/>
      <c r="L528" s="28"/>
      <c r="M528" s="114"/>
      <c r="N528" s="28"/>
    </row>
    <row r="529" spans="1:14" x14ac:dyDescent="0.3">
      <c r="A529" s="28"/>
      <c r="B529" s="28"/>
      <c r="C529" s="28"/>
      <c r="D529" s="28"/>
      <c r="E529" s="28"/>
      <c r="F529" s="113"/>
      <c r="G529" s="28"/>
      <c r="H529" s="28"/>
      <c r="I529" s="28"/>
      <c r="J529" s="28"/>
      <c r="K529" s="28"/>
      <c r="L529" s="28"/>
      <c r="M529" s="114"/>
      <c r="N529" s="28"/>
    </row>
    <row r="530" spans="1:14" x14ac:dyDescent="0.3">
      <c r="A530" s="28"/>
      <c r="B530" s="28"/>
      <c r="C530" s="28"/>
      <c r="D530" s="28"/>
      <c r="E530" s="28"/>
      <c r="F530" s="113"/>
      <c r="G530" s="28"/>
      <c r="H530" s="28"/>
      <c r="I530" s="28"/>
      <c r="J530" s="28"/>
      <c r="K530" s="28"/>
      <c r="L530" s="28"/>
      <c r="M530" s="114"/>
      <c r="N530" s="28"/>
    </row>
    <row r="531" spans="1:14" x14ac:dyDescent="0.3">
      <c r="A531" s="28"/>
      <c r="B531" s="28"/>
      <c r="C531" s="28"/>
      <c r="D531" s="28"/>
      <c r="E531" s="28"/>
      <c r="F531" s="113"/>
      <c r="G531" s="28"/>
      <c r="H531" s="28"/>
      <c r="I531" s="28"/>
      <c r="J531" s="28"/>
      <c r="K531" s="28"/>
      <c r="L531" s="28"/>
      <c r="M531" s="114"/>
      <c r="N531" s="28"/>
    </row>
    <row r="532" spans="1:14" x14ac:dyDescent="0.3">
      <c r="A532" s="28"/>
      <c r="B532" s="28"/>
      <c r="C532" s="28"/>
      <c r="D532" s="28"/>
      <c r="E532" s="28"/>
      <c r="F532" s="113"/>
      <c r="G532" s="28"/>
      <c r="H532" s="28"/>
      <c r="I532" s="28"/>
      <c r="J532" s="28"/>
      <c r="K532" s="28"/>
      <c r="L532" s="28"/>
      <c r="M532" s="114"/>
      <c r="N532" s="28"/>
    </row>
    <row r="533" spans="1:14" x14ac:dyDescent="0.3">
      <c r="A533" s="28"/>
      <c r="B533" s="28"/>
      <c r="C533" s="28"/>
      <c r="D533" s="28"/>
      <c r="E533" s="28"/>
      <c r="F533" s="113"/>
      <c r="G533" s="28"/>
      <c r="H533" s="28"/>
      <c r="I533" s="28"/>
      <c r="J533" s="28"/>
      <c r="K533" s="28"/>
      <c r="L533" s="28"/>
      <c r="M533" s="114"/>
      <c r="N533" s="28"/>
    </row>
    <row r="534" spans="1:14" x14ac:dyDescent="0.3">
      <c r="A534" s="28"/>
      <c r="B534" s="28"/>
      <c r="C534" s="28"/>
      <c r="D534" s="28"/>
      <c r="E534" s="28"/>
      <c r="F534" s="113"/>
      <c r="G534" s="28"/>
      <c r="H534" s="28"/>
      <c r="I534" s="28"/>
      <c r="J534" s="28"/>
      <c r="K534" s="28"/>
      <c r="L534" s="28"/>
      <c r="M534" s="114"/>
      <c r="N534" s="28"/>
    </row>
    <row r="535" spans="1:14" x14ac:dyDescent="0.3">
      <c r="A535" s="28"/>
      <c r="B535" s="28"/>
      <c r="C535" s="28"/>
      <c r="D535" s="28"/>
      <c r="E535" s="28"/>
      <c r="F535" s="113"/>
      <c r="G535" s="28"/>
      <c r="H535" s="28"/>
      <c r="I535" s="28"/>
      <c r="J535" s="28"/>
      <c r="K535" s="28"/>
      <c r="L535" s="28"/>
      <c r="M535" s="114"/>
      <c r="N535" s="28"/>
    </row>
    <row r="536" spans="1:14" x14ac:dyDescent="0.3">
      <c r="A536" s="28"/>
      <c r="B536" s="28"/>
      <c r="C536" s="28"/>
      <c r="D536" s="28"/>
      <c r="E536" s="28"/>
      <c r="F536" s="113"/>
      <c r="G536" s="28"/>
      <c r="H536" s="28"/>
      <c r="I536" s="28"/>
      <c r="J536" s="28"/>
      <c r="K536" s="28"/>
      <c r="L536" s="28"/>
      <c r="M536" s="114"/>
      <c r="N536" s="28"/>
    </row>
    <row r="537" spans="1:14" x14ac:dyDescent="0.3">
      <c r="A537" s="28"/>
      <c r="B537" s="28"/>
      <c r="C537" s="28"/>
      <c r="D537" s="28"/>
      <c r="E537" s="28"/>
      <c r="F537" s="113"/>
      <c r="G537" s="28"/>
      <c r="H537" s="28"/>
      <c r="I537" s="28"/>
      <c r="J537" s="28"/>
      <c r="K537" s="28"/>
      <c r="L537" s="28"/>
      <c r="M537" s="114"/>
      <c r="N537" s="28"/>
    </row>
    <row r="538" spans="1:14" x14ac:dyDescent="0.3">
      <c r="A538" s="28"/>
      <c r="B538" s="28"/>
      <c r="C538" s="28"/>
      <c r="D538" s="28"/>
      <c r="E538" s="28"/>
      <c r="F538" s="113"/>
      <c r="G538" s="28"/>
      <c r="H538" s="28"/>
      <c r="I538" s="28"/>
      <c r="J538" s="28"/>
      <c r="K538" s="28"/>
      <c r="L538" s="28"/>
      <c r="M538" s="114"/>
      <c r="N538" s="28"/>
    </row>
    <row r="539" spans="1:14" x14ac:dyDescent="0.3">
      <c r="A539" s="28"/>
      <c r="B539" s="28"/>
      <c r="C539" s="28"/>
      <c r="D539" s="28"/>
      <c r="E539" s="28"/>
      <c r="F539" s="113"/>
      <c r="G539" s="28"/>
      <c r="H539" s="28"/>
      <c r="I539" s="28"/>
      <c r="J539" s="28"/>
      <c r="K539" s="28"/>
      <c r="L539" s="28"/>
      <c r="M539" s="114"/>
      <c r="N539" s="28"/>
    </row>
    <row r="540" spans="1:14" x14ac:dyDescent="0.3">
      <c r="A540" s="28"/>
      <c r="B540" s="28"/>
      <c r="C540" s="28"/>
      <c r="D540" s="28"/>
      <c r="E540" s="28"/>
      <c r="F540" s="113"/>
      <c r="G540" s="28"/>
      <c r="H540" s="28"/>
      <c r="I540" s="28"/>
      <c r="J540" s="28"/>
      <c r="K540" s="28"/>
      <c r="L540" s="28"/>
      <c r="M540" s="114"/>
      <c r="N540" s="28"/>
    </row>
    <row r="541" spans="1:14" x14ac:dyDescent="0.3">
      <c r="A541" s="28"/>
      <c r="B541" s="28"/>
      <c r="C541" s="28"/>
      <c r="D541" s="28"/>
      <c r="E541" s="28"/>
      <c r="F541" s="113"/>
      <c r="G541" s="28"/>
      <c r="H541" s="28"/>
      <c r="I541" s="28"/>
      <c r="J541" s="28"/>
      <c r="K541" s="28"/>
      <c r="L541" s="28"/>
      <c r="M541" s="114"/>
      <c r="N541" s="28"/>
    </row>
    <row r="542" spans="1:14" x14ac:dyDescent="0.3">
      <c r="A542" s="28"/>
      <c r="B542" s="28"/>
      <c r="C542" s="28"/>
      <c r="D542" s="28"/>
      <c r="E542" s="28"/>
      <c r="F542" s="113"/>
      <c r="G542" s="28"/>
      <c r="H542" s="28"/>
      <c r="I542" s="28"/>
      <c r="J542" s="28"/>
      <c r="K542" s="28"/>
      <c r="L542" s="28"/>
      <c r="M542" s="114"/>
      <c r="N542" s="28"/>
    </row>
    <row r="543" spans="1:14" x14ac:dyDescent="0.3">
      <c r="A543" s="28"/>
      <c r="B543" s="28"/>
      <c r="C543" s="28"/>
      <c r="D543" s="28"/>
      <c r="E543" s="28"/>
      <c r="F543" s="113"/>
      <c r="G543" s="28"/>
      <c r="H543" s="28"/>
      <c r="I543" s="28"/>
      <c r="J543" s="28"/>
      <c r="K543" s="28"/>
      <c r="L543" s="28"/>
      <c r="M543" s="114"/>
      <c r="N543" s="28"/>
    </row>
    <row r="544" spans="1:14" x14ac:dyDescent="0.3">
      <c r="A544" s="28"/>
      <c r="B544" s="28"/>
      <c r="C544" s="28"/>
      <c r="D544" s="28"/>
      <c r="E544" s="28"/>
      <c r="F544" s="113"/>
      <c r="G544" s="28"/>
      <c r="H544" s="28"/>
      <c r="I544" s="28"/>
      <c r="J544" s="28"/>
      <c r="K544" s="28"/>
      <c r="L544" s="28"/>
      <c r="M544" s="114"/>
      <c r="N544" s="28"/>
    </row>
    <row r="545" spans="1:14" x14ac:dyDescent="0.3">
      <c r="A545" s="28"/>
      <c r="B545" s="28"/>
      <c r="C545" s="28"/>
      <c r="D545" s="28"/>
      <c r="E545" s="28"/>
      <c r="F545" s="113"/>
      <c r="G545" s="28"/>
      <c r="H545" s="28"/>
      <c r="I545" s="28"/>
      <c r="J545" s="28"/>
      <c r="K545" s="28"/>
      <c r="L545" s="28"/>
      <c r="M545" s="114"/>
      <c r="N545" s="28"/>
    </row>
    <row r="546" spans="1:14" x14ac:dyDescent="0.3">
      <c r="A546" s="28"/>
      <c r="B546" s="28"/>
      <c r="C546" s="28"/>
      <c r="D546" s="28"/>
      <c r="E546" s="28"/>
      <c r="F546" s="113"/>
      <c r="G546" s="28"/>
      <c r="H546" s="28"/>
      <c r="I546" s="28"/>
      <c r="J546" s="28"/>
      <c r="K546" s="28"/>
      <c r="L546" s="28"/>
      <c r="M546" s="114"/>
      <c r="N546" s="28"/>
    </row>
    <row r="547" spans="1:14" x14ac:dyDescent="0.3">
      <c r="A547" s="28"/>
      <c r="B547" s="28"/>
      <c r="C547" s="28"/>
      <c r="D547" s="28"/>
      <c r="E547" s="28"/>
      <c r="F547" s="113"/>
      <c r="G547" s="28"/>
      <c r="H547" s="28"/>
      <c r="I547" s="28"/>
      <c r="J547" s="28"/>
      <c r="K547" s="28"/>
      <c r="L547" s="28"/>
      <c r="M547" s="114"/>
      <c r="N547" s="28"/>
    </row>
    <row r="548" spans="1:14" x14ac:dyDescent="0.3">
      <c r="A548" s="28"/>
      <c r="B548" s="28"/>
      <c r="C548" s="28"/>
      <c r="D548" s="28"/>
      <c r="E548" s="28"/>
      <c r="F548" s="113"/>
      <c r="G548" s="28"/>
      <c r="H548" s="28"/>
      <c r="I548" s="28"/>
      <c r="J548" s="28"/>
      <c r="K548" s="28"/>
      <c r="L548" s="28"/>
      <c r="M548" s="114"/>
      <c r="N548" s="28"/>
    </row>
    <row r="549" spans="1:14" x14ac:dyDescent="0.3">
      <c r="A549" s="28"/>
      <c r="B549" s="28"/>
      <c r="C549" s="28"/>
      <c r="D549" s="28"/>
      <c r="E549" s="28"/>
      <c r="F549" s="113"/>
      <c r="G549" s="28"/>
      <c r="H549" s="28"/>
      <c r="I549" s="28"/>
      <c r="J549" s="28"/>
      <c r="K549" s="28"/>
      <c r="L549" s="28"/>
      <c r="M549" s="114"/>
      <c r="N549" s="28"/>
    </row>
    <row r="550" spans="1:14" x14ac:dyDescent="0.3">
      <c r="A550" s="28"/>
      <c r="B550" s="28"/>
      <c r="C550" s="28"/>
      <c r="D550" s="28"/>
      <c r="E550" s="28"/>
      <c r="F550" s="113"/>
      <c r="G550" s="28"/>
      <c r="H550" s="28"/>
      <c r="I550" s="28"/>
      <c r="J550" s="28"/>
      <c r="K550" s="28"/>
      <c r="L550" s="28"/>
      <c r="M550" s="114"/>
      <c r="N550" s="28"/>
    </row>
    <row r="551" spans="1:14" x14ac:dyDescent="0.3">
      <c r="A551" s="28"/>
      <c r="B551" s="28"/>
      <c r="C551" s="28"/>
      <c r="D551" s="28"/>
      <c r="E551" s="28"/>
      <c r="F551" s="113"/>
      <c r="G551" s="28"/>
      <c r="H551" s="28"/>
      <c r="I551" s="28"/>
      <c r="J551" s="28"/>
      <c r="K551" s="28"/>
      <c r="L551" s="28"/>
      <c r="M551" s="114"/>
      <c r="N551" s="28"/>
    </row>
    <row r="552" spans="1:14" x14ac:dyDescent="0.3">
      <c r="A552" s="28"/>
      <c r="B552" s="28"/>
      <c r="C552" s="28"/>
      <c r="D552" s="28"/>
      <c r="E552" s="28"/>
      <c r="F552" s="113"/>
      <c r="G552" s="28"/>
      <c r="H552" s="28"/>
      <c r="I552" s="28"/>
      <c r="J552" s="28"/>
      <c r="K552" s="28"/>
      <c r="L552" s="28"/>
      <c r="M552" s="114"/>
      <c r="N552" s="28"/>
    </row>
    <row r="553" spans="1:14" x14ac:dyDescent="0.3">
      <c r="A553" s="28"/>
      <c r="B553" s="28"/>
      <c r="C553" s="28"/>
      <c r="D553" s="28"/>
      <c r="E553" s="28"/>
      <c r="F553" s="113"/>
      <c r="G553" s="28"/>
      <c r="H553" s="28"/>
      <c r="I553" s="28"/>
      <c r="J553" s="28"/>
      <c r="K553" s="28"/>
      <c r="L553" s="28"/>
      <c r="M553" s="114"/>
      <c r="N553" s="28"/>
    </row>
    <row r="554" spans="1:14" x14ac:dyDescent="0.3">
      <c r="A554" s="28"/>
      <c r="B554" s="28"/>
      <c r="C554" s="28"/>
      <c r="D554" s="28"/>
      <c r="E554" s="28"/>
      <c r="F554" s="113"/>
      <c r="G554" s="28"/>
      <c r="H554" s="28"/>
      <c r="I554" s="28"/>
      <c r="J554" s="28"/>
      <c r="K554" s="28"/>
      <c r="L554" s="28"/>
      <c r="M554" s="114"/>
      <c r="N554" s="28"/>
    </row>
    <row r="555" spans="1:14" x14ac:dyDescent="0.3">
      <c r="A555" s="28"/>
      <c r="B555" s="28"/>
      <c r="C555" s="28"/>
      <c r="D555" s="28"/>
      <c r="E555" s="28"/>
      <c r="F555" s="113"/>
      <c r="G555" s="28"/>
      <c r="H555" s="28"/>
      <c r="I555" s="28"/>
      <c r="J555" s="28"/>
      <c r="K555" s="28"/>
      <c r="L555" s="28"/>
      <c r="M555" s="114"/>
      <c r="N555" s="28"/>
    </row>
    <row r="556" spans="1:14" x14ac:dyDescent="0.3">
      <c r="A556" s="28"/>
      <c r="B556" s="28"/>
      <c r="C556" s="28"/>
      <c r="D556" s="28"/>
      <c r="E556" s="28"/>
      <c r="F556" s="113"/>
      <c r="G556" s="28"/>
      <c r="H556" s="28"/>
      <c r="I556" s="28"/>
      <c r="J556" s="28"/>
      <c r="K556" s="28"/>
      <c r="L556" s="28"/>
      <c r="M556" s="114"/>
      <c r="N556" s="28"/>
    </row>
    <row r="557" spans="1:14" x14ac:dyDescent="0.3">
      <c r="A557" s="28"/>
      <c r="B557" s="28"/>
      <c r="C557" s="28"/>
      <c r="D557" s="28"/>
      <c r="E557" s="28"/>
      <c r="F557" s="113"/>
      <c r="G557" s="28"/>
      <c r="H557" s="28"/>
      <c r="I557" s="28"/>
      <c r="J557" s="28"/>
      <c r="K557" s="28"/>
      <c r="L557" s="28"/>
      <c r="M557" s="114"/>
      <c r="N557" s="28"/>
    </row>
    <row r="558" spans="1:14" x14ac:dyDescent="0.3">
      <c r="A558" s="28"/>
      <c r="B558" s="28"/>
      <c r="C558" s="28"/>
      <c r="D558" s="28"/>
      <c r="E558" s="28"/>
      <c r="F558" s="113"/>
      <c r="G558" s="28"/>
      <c r="H558" s="28"/>
      <c r="I558" s="28"/>
      <c r="J558" s="28"/>
      <c r="K558" s="28"/>
      <c r="L558" s="28"/>
      <c r="M558" s="114"/>
      <c r="N558" s="28"/>
    </row>
    <row r="559" spans="1:14" x14ac:dyDescent="0.3">
      <c r="A559" s="28"/>
      <c r="B559" s="28"/>
      <c r="C559" s="28"/>
      <c r="D559" s="28"/>
      <c r="E559" s="28"/>
      <c r="F559" s="113"/>
      <c r="G559" s="28"/>
      <c r="H559" s="28"/>
      <c r="I559" s="28"/>
      <c r="J559" s="28"/>
      <c r="K559" s="28"/>
      <c r="L559" s="28"/>
      <c r="M559" s="114"/>
      <c r="N559" s="28"/>
    </row>
    <row r="560" spans="1:14" x14ac:dyDescent="0.3">
      <c r="A560" s="28"/>
      <c r="B560" s="28"/>
      <c r="C560" s="28"/>
      <c r="D560" s="28"/>
      <c r="E560" s="28"/>
      <c r="F560" s="113"/>
      <c r="G560" s="28"/>
      <c r="H560" s="28"/>
      <c r="I560" s="28"/>
      <c r="J560" s="28"/>
      <c r="K560" s="28"/>
      <c r="L560" s="28"/>
      <c r="M560" s="114"/>
      <c r="N560" s="28"/>
    </row>
    <row r="561" spans="1:14" x14ac:dyDescent="0.3">
      <c r="A561" s="28"/>
      <c r="B561" s="28"/>
      <c r="C561" s="28"/>
      <c r="D561" s="28"/>
      <c r="E561" s="28"/>
      <c r="F561" s="113"/>
      <c r="G561" s="28"/>
      <c r="H561" s="28"/>
      <c r="I561" s="28"/>
      <c r="J561" s="28"/>
      <c r="K561" s="28"/>
      <c r="L561" s="28"/>
      <c r="M561" s="114"/>
      <c r="N561" s="28"/>
    </row>
    <row r="562" spans="1:14" x14ac:dyDescent="0.3">
      <c r="A562" s="28"/>
      <c r="B562" s="28"/>
      <c r="C562" s="28"/>
      <c r="D562" s="28"/>
      <c r="E562" s="28"/>
      <c r="F562" s="113"/>
      <c r="G562" s="28"/>
      <c r="H562" s="28"/>
      <c r="I562" s="28"/>
      <c r="J562" s="28"/>
      <c r="K562" s="28"/>
      <c r="L562" s="28"/>
      <c r="M562" s="114"/>
      <c r="N562" s="28"/>
    </row>
    <row r="563" spans="1:14" x14ac:dyDescent="0.3">
      <c r="A563" s="28"/>
      <c r="B563" s="28"/>
      <c r="C563" s="28"/>
      <c r="D563" s="28"/>
      <c r="E563" s="28"/>
      <c r="F563" s="113"/>
      <c r="G563" s="28"/>
      <c r="H563" s="28"/>
      <c r="I563" s="28"/>
      <c r="J563" s="28"/>
      <c r="K563" s="28"/>
      <c r="L563" s="28"/>
      <c r="M563" s="114"/>
      <c r="N563" s="28"/>
    </row>
    <row r="564" spans="1:14" x14ac:dyDescent="0.3">
      <c r="A564" s="28"/>
      <c r="B564" s="28"/>
      <c r="C564" s="28"/>
      <c r="D564" s="28"/>
      <c r="E564" s="28"/>
      <c r="F564" s="113"/>
      <c r="G564" s="28"/>
      <c r="H564" s="28"/>
      <c r="I564" s="28"/>
      <c r="J564" s="28"/>
      <c r="K564" s="28"/>
      <c r="L564" s="28"/>
      <c r="M564" s="114"/>
      <c r="N564" s="28"/>
    </row>
    <row r="565" spans="1:14" x14ac:dyDescent="0.3">
      <c r="A565" s="28"/>
      <c r="B565" s="28"/>
      <c r="C565" s="28"/>
      <c r="D565" s="28"/>
      <c r="E565" s="28"/>
      <c r="F565" s="113"/>
      <c r="G565" s="28"/>
      <c r="H565" s="28"/>
      <c r="I565" s="28"/>
      <c r="J565" s="28"/>
      <c r="K565" s="28"/>
      <c r="L565" s="28"/>
      <c r="M565" s="114"/>
      <c r="N565" s="28"/>
    </row>
    <row r="566" spans="1:14" x14ac:dyDescent="0.3">
      <c r="A566" s="28"/>
      <c r="B566" s="28"/>
      <c r="C566" s="28"/>
      <c r="D566" s="28"/>
      <c r="E566" s="28"/>
      <c r="F566" s="113"/>
      <c r="G566" s="28"/>
      <c r="H566" s="28"/>
      <c r="I566" s="28"/>
      <c r="J566" s="28"/>
      <c r="K566" s="28"/>
      <c r="L566" s="28"/>
      <c r="M566" s="114"/>
      <c r="N566" s="28"/>
    </row>
    <row r="567" spans="1:14" x14ac:dyDescent="0.3">
      <c r="A567" s="28"/>
      <c r="B567" s="28"/>
      <c r="C567" s="28"/>
      <c r="D567" s="28"/>
      <c r="E567" s="28"/>
      <c r="F567" s="113"/>
      <c r="G567" s="28"/>
      <c r="H567" s="28"/>
      <c r="I567" s="28"/>
      <c r="J567" s="28"/>
      <c r="K567" s="28"/>
      <c r="L567" s="28"/>
      <c r="M567" s="114"/>
      <c r="N567" s="28"/>
    </row>
    <row r="568" spans="1:14" x14ac:dyDescent="0.3">
      <c r="A568" s="28"/>
      <c r="B568" s="28"/>
      <c r="C568" s="28"/>
      <c r="D568" s="28"/>
      <c r="E568" s="28"/>
      <c r="F568" s="113"/>
      <c r="G568" s="28"/>
      <c r="H568" s="28"/>
      <c r="I568" s="28"/>
      <c r="J568" s="28"/>
      <c r="K568" s="28"/>
      <c r="L568" s="28"/>
      <c r="M568" s="114"/>
      <c r="N568" s="28"/>
    </row>
    <row r="569" spans="1:14" x14ac:dyDescent="0.3">
      <c r="A569" s="28"/>
      <c r="B569" s="28"/>
      <c r="C569" s="28"/>
      <c r="D569" s="28"/>
      <c r="E569" s="28"/>
      <c r="F569" s="113"/>
      <c r="G569" s="28"/>
      <c r="H569" s="28"/>
      <c r="I569" s="28"/>
      <c r="J569" s="28"/>
      <c r="K569" s="28"/>
      <c r="L569" s="28"/>
      <c r="M569" s="114"/>
      <c r="N569" s="28"/>
    </row>
    <row r="570" spans="1:14" x14ac:dyDescent="0.3">
      <c r="A570" s="28"/>
      <c r="B570" s="28"/>
      <c r="C570" s="28"/>
      <c r="D570" s="28"/>
      <c r="E570" s="28"/>
      <c r="F570" s="113"/>
      <c r="G570" s="28"/>
      <c r="H570" s="28"/>
      <c r="I570" s="28"/>
      <c r="J570" s="28"/>
      <c r="K570" s="28"/>
      <c r="L570" s="28"/>
      <c r="M570" s="114"/>
      <c r="N570" s="28"/>
    </row>
    <row r="571" spans="1:14" x14ac:dyDescent="0.3">
      <c r="A571" s="28"/>
      <c r="B571" s="28"/>
      <c r="C571" s="28"/>
      <c r="D571" s="28"/>
      <c r="E571" s="28"/>
      <c r="F571" s="113"/>
      <c r="G571" s="28"/>
      <c r="H571" s="28"/>
      <c r="I571" s="28"/>
      <c r="J571" s="28"/>
      <c r="K571" s="28"/>
      <c r="L571" s="28"/>
      <c r="M571" s="114"/>
      <c r="N571" s="28"/>
    </row>
    <row r="572" spans="1:14" x14ac:dyDescent="0.3">
      <c r="A572" s="28"/>
      <c r="B572" s="28"/>
      <c r="C572" s="28"/>
      <c r="D572" s="28"/>
      <c r="E572" s="28"/>
      <c r="F572" s="113"/>
      <c r="G572" s="28"/>
      <c r="H572" s="28"/>
      <c r="I572" s="28"/>
      <c r="J572" s="28"/>
      <c r="K572" s="28"/>
      <c r="L572" s="28"/>
      <c r="M572" s="114"/>
      <c r="N572" s="28"/>
    </row>
    <row r="573" spans="1:14" x14ac:dyDescent="0.3">
      <c r="A573" s="28"/>
      <c r="B573" s="28"/>
      <c r="C573" s="28"/>
      <c r="D573" s="28"/>
      <c r="E573" s="28"/>
      <c r="F573" s="113"/>
      <c r="G573" s="28"/>
      <c r="H573" s="28"/>
      <c r="I573" s="28"/>
      <c r="J573" s="28"/>
      <c r="K573" s="28"/>
      <c r="L573" s="28"/>
      <c r="M573" s="114"/>
      <c r="N573" s="28"/>
    </row>
    <row r="574" spans="1:14" x14ac:dyDescent="0.3">
      <c r="A574" s="28"/>
      <c r="B574" s="28"/>
      <c r="C574" s="28"/>
      <c r="D574" s="28"/>
      <c r="E574" s="28"/>
      <c r="F574" s="113"/>
      <c r="G574" s="28"/>
      <c r="H574" s="28"/>
      <c r="I574" s="28"/>
      <c r="J574" s="28"/>
      <c r="K574" s="28"/>
      <c r="L574" s="28"/>
      <c r="M574" s="114"/>
      <c r="N574" s="28"/>
    </row>
    <row r="575" spans="1:14" x14ac:dyDescent="0.3">
      <c r="A575" s="28"/>
      <c r="B575" s="28"/>
      <c r="C575" s="28"/>
      <c r="D575" s="28"/>
      <c r="E575" s="28"/>
      <c r="F575" s="113"/>
      <c r="G575" s="28"/>
      <c r="H575" s="28"/>
      <c r="I575" s="28"/>
      <c r="J575" s="28"/>
      <c r="K575" s="28"/>
      <c r="L575" s="28"/>
      <c r="M575" s="114"/>
      <c r="N575" s="28"/>
    </row>
    <row r="576" spans="1:14" x14ac:dyDescent="0.3">
      <c r="A576" s="28"/>
      <c r="B576" s="28"/>
      <c r="C576" s="28"/>
      <c r="D576" s="28"/>
      <c r="E576" s="28"/>
      <c r="F576" s="113"/>
      <c r="G576" s="28"/>
      <c r="H576" s="28"/>
      <c r="I576" s="28"/>
      <c r="J576" s="28"/>
      <c r="K576" s="28"/>
      <c r="L576" s="28"/>
      <c r="M576" s="114"/>
      <c r="N576" s="28"/>
    </row>
    <row r="577" spans="1:14" x14ac:dyDescent="0.3">
      <c r="A577" s="28"/>
      <c r="B577" s="28"/>
      <c r="C577" s="28"/>
      <c r="D577" s="28"/>
      <c r="E577" s="28"/>
      <c r="F577" s="113"/>
      <c r="G577" s="28"/>
      <c r="H577" s="28"/>
      <c r="I577" s="28"/>
      <c r="J577" s="28"/>
      <c r="K577" s="28"/>
      <c r="L577" s="28"/>
      <c r="M577" s="114"/>
      <c r="N577" s="28"/>
    </row>
    <row r="578" spans="1:14" x14ac:dyDescent="0.3">
      <c r="A578" s="28"/>
      <c r="B578" s="28"/>
      <c r="C578" s="28"/>
      <c r="D578" s="28"/>
      <c r="E578" s="28"/>
      <c r="F578" s="113"/>
      <c r="G578" s="28"/>
      <c r="H578" s="28"/>
      <c r="I578" s="28"/>
      <c r="J578" s="28"/>
      <c r="K578" s="28"/>
      <c r="L578" s="28"/>
      <c r="M578" s="114"/>
      <c r="N578" s="28"/>
    </row>
    <row r="579" spans="1:14" x14ac:dyDescent="0.3">
      <c r="A579" s="28"/>
      <c r="B579" s="28"/>
      <c r="C579" s="28"/>
      <c r="D579" s="28"/>
      <c r="E579" s="28"/>
      <c r="F579" s="113"/>
      <c r="G579" s="28"/>
      <c r="H579" s="28"/>
      <c r="I579" s="28"/>
      <c r="J579" s="28"/>
      <c r="K579" s="28"/>
      <c r="L579" s="28"/>
      <c r="M579" s="114"/>
      <c r="N579" s="28"/>
    </row>
    <row r="580" spans="1:14" x14ac:dyDescent="0.3">
      <c r="A580" s="28"/>
      <c r="B580" s="28"/>
      <c r="C580" s="28"/>
      <c r="D580" s="28"/>
      <c r="E580" s="28"/>
      <c r="F580" s="113"/>
      <c r="G580" s="28"/>
      <c r="H580" s="28"/>
      <c r="I580" s="28"/>
      <c r="J580" s="28"/>
      <c r="K580" s="28"/>
      <c r="L580" s="28"/>
      <c r="M580" s="114"/>
      <c r="N580" s="28"/>
    </row>
    <row r="581" spans="1:14" x14ac:dyDescent="0.3">
      <c r="A581" s="28"/>
      <c r="B581" s="28"/>
      <c r="C581" s="28"/>
      <c r="D581" s="28"/>
      <c r="E581" s="28"/>
      <c r="F581" s="113"/>
      <c r="G581" s="28"/>
      <c r="H581" s="28"/>
      <c r="I581" s="28"/>
      <c r="J581" s="28"/>
      <c r="K581" s="28"/>
      <c r="L581" s="28"/>
      <c r="M581" s="114"/>
      <c r="N581" s="28"/>
    </row>
    <row r="582" spans="1:14" x14ac:dyDescent="0.3">
      <c r="A582" s="28"/>
      <c r="B582" s="28"/>
      <c r="C582" s="28"/>
      <c r="D582" s="28"/>
      <c r="E582" s="28"/>
      <c r="F582" s="113"/>
      <c r="G582" s="28"/>
      <c r="H582" s="28"/>
      <c r="I582" s="28"/>
      <c r="J582" s="28"/>
      <c r="K582" s="28"/>
      <c r="L582" s="28"/>
      <c r="M582" s="114"/>
      <c r="N582" s="28"/>
    </row>
    <row r="583" spans="1:14" x14ac:dyDescent="0.3">
      <c r="A583" s="28"/>
      <c r="B583" s="28"/>
      <c r="C583" s="28"/>
      <c r="D583" s="28"/>
      <c r="E583" s="28"/>
      <c r="F583" s="113"/>
      <c r="G583" s="28"/>
      <c r="H583" s="28"/>
      <c r="I583" s="28"/>
      <c r="J583" s="28"/>
      <c r="K583" s="28"/>
      <c r="L583" s="28"/>
      <c r="M583" s="114"/>
      <c r="N583" s="28"/>
    </row>
    <row r="584" spans="1:14" x14ac:dyDescent="0.3">
      <c r="A584" s="28"/>
      <c r="B584" s="28"/>
      <c r="C584" s="28"/>
      <c r="D584" s="28"/>
      <c r="E584" s="28"/>
      <c r="F584" s="113"/>
      <c r="G584" s="28"/>
      <c r="H584" s="28"/>
      <c r="I584" s="28"/>
      <c r="J584" s="28"/>
      <c r="K584" s="28"/>
      <c r="L584" s="28"/>
      <c r="M584" s="114"/>
      <c r="N584" s="28"/>
    </row>
    <row r="585" spans="1:14" x14ac:dyDescent="0.3">
      <c r="A585" s="28"/>
      <c r="B585" s="28"/>
      <c r="C585" s="28"/>
      <c r="D585" s="28"/>
      <c r="E585" s="28"/>
      <c r="F585" s="113"/>
      <c r="G585" s="28"/>
      <c r="H585" s="28"/>
      <c r="I585" s="28"/>
      <c r="J585" s="28"/>
      <c r="K585" s="28"/>
      <c r="L585" s="28"/>
      <c r="M585" s="114"/>
      <c r="N585" s="28"/>
    </row>
    <row r="586" spans="1:14" x14ac:dyDescent="0.3">
      <c r="A586" s="28"/>
      <c r="B586" s="28"/>
      <c r="C586" s="28"/>
      <c r="D586" s="28"/>
      <c r="E586" s="28"/>
      <c r="F586" s="113"/>
      <c r="G586" s="28"/>
      <c r="H586" s="28"/>
      <c r="I586" s="28"/>
      <c r="J586" s="28"/>
      <c r="K586" s="28"/>
      <c r="L586" s="28"/>
      <c r="M586" s="114"/>
      <c r="N586" s="28"/>
    </row>
    <row r="587" spans="1:14" x14ac:dyDescent="0.3">
      <c r="A587" s="28"/>
      <c r="B587" s="28"/>
      <c r="C587" s="28"/>
      <c r="D587" s="28"/>
      <c r="E587" s="28"/>
      <c r="F587" s="113"/>
      <c r="G587" s="28"/>
      <c r="H587" s="28"/>
      <c r="I587" s="28"/>
      <c r="J587" s="28"/>
      <c r="K587" s="28"/>
      <c r="L587" s="28"/>
      <c r="M587" s="114"/>
      <c r="N587" s="28"/>
    </row>
    <row r="588" spans="1:14" x14ac:dyDescent="0.3">
      <c r="A588" s="28"/>
      <c r="B588" s="28"/>
      <c r="C588" s="28"/>
      <c r="D588" s="28"/>
      <c r="E588" s="28"/>
      <c r="F588" s="113"/>
      <c r="G588" s="28"/>
      <c r="H588" s="28"/>
      <c r="I588" s="28"/>
      <c r="J588" s="28"/>
      <c r="K588" s="28"/>
      <c r="L588" s="28"/>
      <c r="M588" s="114"/>
      <c r="N588" s="28"/>
    </row>
    <row r="589" spans="1:14" x14ac:dyDescent="0.3">
      <c r="A589" s="28"/>
      <c r="B589" s="28"/>
      <c r="C589" s="28"/>
      <c r="D589" s="28"/>
      <c r="E589" s="28"/>
      <c r="F589" s="113"/>
      <c r="G589" s="28"/>
      <c r="H589" s="28"/>
      <c r="I589" s="28"/>
      <c r="J589" s="28"/>
      <c r="K589" s="28"/>
      <c r="L589" s="28"/>
      <c r="M589" s="114"/>
      <c r="N589" s="28"/>
    </row>
    <row r="590" spans="1:14" x14ac:dyDescent="0.3">
      <c r="A590" s="28"/>
      <c r="B590" s="28"/>
      <c r="C590" s="28"/>
      <c r="D590" s="28"/>
      <c r="E590" s="28"/>
      <c r="F590" s="113"/>
      <c r="G590" s="28"/>
      <c r="H590" s="28"/>
      <c r="I590" s="28"/>
      <c r="J590" s="28"/>
      <c r="K590" s="28"/>
      <c r="L590" s="28"/>
      <c r="M590" s="114"/>
      <c r="N590" s="28"/>
    </row>
    <row r="591" spans="1:14" x14ac:dyDescent="0.3">
      <c r="A591" s="28"/>
      <c r="B591" s="28"/>
      <c r="C591" s="28"/>
      <c r="D591" s="28"/>
      <c r="E591" s="28"/>
      <c r="F591" s="113"/>
      <c r="G591" s="28"/>
      <c r="H591" s="28"/>
      <c r="I591" s="28"/>
      <c r="J591" s="28"/>
      <c r="K591" s="28"/>
      <c r="L591" s="28"/>
      <c r="M591" s="114"/>
      <c r="N591" s="28"/>
    </row>
    <row r="592" spans="1:14" x14ac:dyDescent="0.3">
      <c r="A592" s="28"/>
      <c r="B592" s="28"/>
      <c r="C592" s="28"/>
      <c r="D592" s="28"/>
      <c r="E592" s="28"/>
      <c r="F592" s="113"/>
      <c r="G592" s="28"/>
      <c r="H592" s="28"/>
      <c r="I592" s="28"/>
      <c r="J592" s="28"/>
      <c r="K592" s="28"/>
      <c r="L592" s="28"/>
      <c r="M592" s="114"/>
      <c r="N592" s="28"/>
    </row>
    <row r="593" spans="1:14" x14ac:dyDescent="0.3">
      <c r="A593" s="28"/>
      <c r="B593" s="28"/>
      <c r="C593" s="28"/>
      <c r="D593" s="28"/>
      <c r="E593" s="28"/>
      <c r="F593" s="113"/>
      <c r="G593" s="28"/>
      <c r="H593" s="28"/>
      <c r="I593" s="28"/>
      <c r="J593" s="28"/>
      <c r="K593" s="28"/>
      <c r="L593" s="28"/>
      <c r="M593" s="114"/>
      <c r="N593" s="28"/>
    </row>
    <row r="594" spans="1:14" x14ac:dyDescent="0.3">
      <c r="A594" s="28"/>
      <c r="B594" s="28"/>
      <c r="C594" s="28"/>
      <c r="D594" s="28"/>
      <c r="E594" s="28"/>
      <c r="F594" s="113"/>
      <c r="G594" s="28"/>
      <c r="H594" s="28"/>
      <c r="I594" s="28"/>
      <c r="J594" s="28"/>
      <c r="K594" s="28"/>
      <c r="L594" s="28"/>
      <c r="M594" s="114"/>
      <c r="N594" s="28"/>
    </row>
    <row r="595" spans="1:14" x14ac:dyDescent="0.3">
      <c r="A595" s="28"/>
      <c r="B595" s="28"/>
      <c r="C595" s="28"/>
      <c r="D595" s="28"/>
      <c r="E595" s="28"/>
      <c r="F595" s="113"/>
      <c r="G595" s="28"/>
      <c r="H595" s="28"/>
      <c r="I595" s="28"/>
      <c r="J595" s="28"/>
      <c r="K595" s="28"/>
      <c r="L595" s="28"/>
      <c r="M595" s="114"/>
      <c r="N595" s="28"/>
    </row>
    <row r="596" spans="1:14" x14ac:dyDescent="0.3">
      <c r="A596" s="28"/>
      <c r="B596" s="28"/>
      <c r="C596" s="28"/>
      <c r="D596" s="28"/>
      <c r="E596" s="28"/>
      <c r="F596" s="113"/>
      <c r="G596" s="28"/>
      <c r="H596" s="28"/>
      <c r="I596" s="28"/>
      <c r="J596" s="28"/>
      <c r="K596" s="28"/>
      <c r="L596" s="28"/>
      <c r="M596" s="114"/>
      <c r="N596" s="28"/>
    </row>
    <row r="597" spans="1:14" x14ac:dyDescent="0.3">
      <c r="A597" s="28"/>
      <c r="B597" s="28"/>
      <c r="C597" s="28"/>
      <c r="D597" s="28"/>
      <c r="E597" s="28"/>
      <c r="F597" s="113"/>
      <c r="G597" s="28"/>
      <c r="H597" s="28"/>
      <c r="I597" s="28"/>
      <c r="J597" s="28"/>
      <c r="K597" s="28"/>
      <c r="L597" s="28"/>
      <c r="M597" s="114"/>
      <c r="N597" s="28"/>
    </row>
    <row r="598" spans="1:14" x14ac:dyDescent="0.3">
      <c r="A598" s="28"/>
      <c r="B598" s="28"/>
      <c r="C598" s="28"/>
      <c r="D598" s="28"/>
      <c r="E598" s="28"/>
      <c r="F598" s="113"/>
      <c r="G598" s="28"/>
      <c r="H598" s="28"/>
      <c r="I598" s="28"/>
      <c r="J598" s="28"/>
      <c r="K598" s="28"/>
      <c r="L598" s="28"/>
      <c r="M598" s="114"/>
      <c r="N598" s="28"/>
    </row>
    <row r="599" spans="1:14" x14ac:dyDescent="0.3">
      <c r="A599" s="28"/>
      <c r="B599" s="28"/>
      <c r="C599" s="28"/>
      <c r="D599" s="28"/>
      <c r="E599" s="28"/>
      <c r="F599" s="113"/>
      <c r="G599" s="28"/>
      <c r="H599" s="28"/>
      <c r="I599" s="28"/>
      <c r="J599" s="28"/>
      <c r="K599" s="28"/>
      <c r="L599" s="28"/>
      <c r="M599" s="114"/>
      <c r="N599" s="28"/>
    </row>
    <row r="600" spans="1:14" x14ac:dyDescent="0.3">
      <c r="A600" s="28"/>
      <c r="B600" s="28"/>
      <c r="C600" s="28"/>
      <c r="D600" s="28"/>
      <c r="E600" s="28"/>
      <c r="F600" s="113"/>
      <c r="G600" s="28"/>
      <c r="H600" s="28"/>
      <c r="I600" s="28"/>
      <c r="J600" s="28"/>
      <c r="K600" s="28"/>
      <c r="L600" s="28"/>
      <c r="M600" s="114"/>
      <c r="N600" s="28"/>
    </row>
    <row r="601" spans="1:14" x14ac:dyDescent="0.3">
      <c r="A601" s="28"/>
      <c r="B601" s="28"/>
      <c r="C601" s="28"/>
      <c r="D601" s="28"/>
      <c r="E601" s="28"/>
      <c r="F601" s="113"/>
      <c r="G601" s="28"/>
      <c r="H601" s="28"/>
      <c r="I601" s="28"/>
      <c r="J601" s="28"/>
      <c r="K601" s="28"/>
      <c r="L601" s="28"/>
      <c r="M601" s="114"/>
      <c r="N601" s="28"/>
    </row>
    <row r="602" spans="1:14" x14ac:dyDescent="0.3">
      <c r="A602" s="28"/>
      <c r="B602" s="28"/>
      <c r="C602" s="28"/>
      <c r="D602" s="28"/>
      <c r="E602" s="28"/>
      <c r="F602" s="113"/>
      <c r="G602" s="28"/>
      <c r="H602" s="28"/>
      <c r="I602" s="28"/>
      <c r="J602" s="28"/>
      <c r="K602" s="28"/>
      <c r="L602" s="28"/>
      <c r="M602" s="114"/>
      <c r="N602" s="28"/>
    </row>
    <row r="603" spans="1:14" x14ac:dyDescent="0.3">
      <c r="A603" s="28"/>
      <c r="B603" s="28"/>
      <c r="C603" s="28"/>
      <c r="D603" s="28"/>
      <c r="E603" s="28"/>
      <c r="F603" s="113"/>
      <c r="G603" s="28"/>
      <c r="H603" s="28"/>
      <c r="I603" s="28"/>
      <c r="J603" s="28"/>
      <c r="K603" s="28"/>
      <c r="L603" s="28"/>
      <c r="M603" s="114"/>
      <c r="N603" s="28"/>
    </row>
  </sheetData>
  <sheetProtection algorithmName="SHA-512" hashValue="ZqNqdYQMTISUQc/7F9OqlziIiARobtyL1jq1oZ4BNSriutnQPNKcheBWGSZV4eHD4ZuLsv8SOEwPUE8uTwDsfQ==" saltValue="F6EyCHKdI8s/kqNjx7o0iQ==" spinCount="100000" sheet="1" objects="1" scenarios="1"/>
  <mergeCells count="32">
    <mergeCell ref="E116:F116"/>
    <mergeCell ref="L116:M116"/>
    <mergeCell ref="E127:F127"/>
    <mergeCell ref="L127:M127"/>
    <mergeCell ref="E138:F138"/>
    <mergeCell ref="L138:M138"/>
    <mergeCell ref="L6:M6"/>
    <mergeCell ref="E6:F6"/>
    <mergeCell ref="E17:F17"/>
    <mergeCell ref="L17:M17"/>
    <mergeCell ref="L28:M28"/>
    <mergeCell ref="E39:F39"/>
    <mergeCell ref="L39:M39"/>
    <mergeCell ref="E50:F50"/>
    <mergeCell ref="L50:M50"/>
    <mergeCell ref="E28:F28"/>
    <mergeCell ref="L94:M94"/>
    <mergeCell ref="E105:F105"/>
    <mergeCell ref="L105:M105"/>
    <mergeCell ref="L61:M61"/>
    <mergeCell ref="E72:F72"/>
    <mergeCell ref="L72:M72"/>
    <mergeCell ref="E83:F83"/>
    <mergeCell ref="L83:M83"/>
    <mergeCell ref="E94:F94"/>
    <mergeCell ref="E61:F61"/>
    <mergeCell ref="E149:F149"/>
    <mergeCell ref="L149:M149"/>
    <mergeCell ref="E160:F160"/>
    <mergeCell ref="L160:M160"/>
    <mergeCell ref="E171:F171"/>
    <mergeCell ref="L171:M171"/>
  </mergeCells>
  <conditionalFormatting sqref="E6:F6">
    <cfRule type="expression" dxfId="558" priority="36" stopIfTrue="1">
      <formula>$E$6&gt;0</formula>
    </cfRule>
  </conditionalFormatting>
  <conditionalFormatting sqref="L6:M6">
    <cfRule type="expression" dxfId="557" priority="34" stopIfTrue="1">
      <formula>$E$6&gt;0</formula>
    </cfRule>
  </conditionalFormatting>
  <conditionalFormatting sqref="E17:F17">
    <cfRule type="expression" dxfId="556" priority="33" stopIfTrue="1">
      <formula>$E$17&gt;0</formula>
    </cfRule>
  </conditionalFormatting>
  <conditionalFormatting sqref="L17:M17">
    <cfRule type="expression" dxfId="555" priority="32" stopIfTrue="1">
      <formula>$E$17&gt;0</formula>
    </cfRule>
  </conditionalFormatting>
  <conditionalFormatting sqref="E28:F28">
    <cfRule type="expression" dxfId="554" priority="31" stopIfTrue="1">
      <formula>$E$28&gt;0</formula>
    </cfRule>
  </conditionalFormatting>
  <conditionalFormatting sqref="L28:M28">
    <cfRule type="expression" dxfId="553" priority="30" stopIfTrue="1">
      <formula>$E$28&gt;0</formula>
    </cfRule>
  </conditionalFormatting>
  <conditionalFormatting sqref="E39:F39">
    <cfRule type="expression" dxfId="552" priority="29" stopIfTrue="1">
      <formula>$E$39&gt;0</formula>
    </cfRule>
  </conditionalFormatting>
  <conditionalFormatting sqref="L39:M39">
    <cfRule type="expression" dxfId="551" priority="28" stopIfTrue="1">
      <formula>$E$39&gt;0</formula>
    </cfRule>
  </conditionalFormatting>
  <conditionalFormatting sqref="E50:F50">
    <cfRule type="expression" dxfId="550" priority="27" stopIfTrue="1">
      <formula>$E$50&gt;0</formula>
    </cfRule>
  </conditionalFormatting>
  <conditionalFormatting sqref="L50:M50">
    <cfRule type="expression" dxfId="549" priority="25" stopIfTrue="1">
      <formula>$E$50&gt;0</formula>
    </cfRule>
  </conditionalFormatting>
  <conditionalFormatting sqref="E61:F61">
    <cfRule type="expression" dxfId="548" priority="24" stopIfTrue="1">
      <formula>$E$61&gt;0</formula>
    </cfRule>
  </conditionalFormatting>
  <conditionalFormatting sqref="L61:M61">
    <cfRule type="expression" dxfId="547" priority="23" stopIfTrue="1">
      <formula>$E$61&gt;0</formula>
    </cfRule>
  </conditionalFormatting>
  <conditionalFormatting sqref="E72:F72">
    <cfRule type="expression" dxfId="546" priority="22" stopIfTrue="1">
      <formula>$E$72&gt;0</formula>
    </cfRule>
  </conditionalFormatting>
  <conditionalFormatting sqref="L72:M72">
    <cfRule type="expression" dxfId="545" priority="21" stopIfTrue="1">
      <formula>$E$72&gt;0</formula>
    </cfRule>
  </conditionalFormatting>
  <conditionalFormatting sqref="E83:F83">
    <cfRule type="expression" dxfId="544" priority="20" stopIfTrue="1">
      <formula>$E$83&gt;0</formula>
    </cfRule>
  </conditionalFormatting>
  <conditionalFormatting sqref="E94:F94">
    <cfRule type="expression" dxfId="543" priority="18" stopIfTrue="1">
      <formula>$E$94&gt;0</formula>
    </cfRule>
  </conditionalFormatting>
  <conditionalFormatting sqref="L83:M83">
    <cfRule type="expression" dxfId="542" priority="17" stopIfTrue="1">
      <formula>$E$83&gt;0</formula>
    </cfRule>
  </conditionalFormatting>
  <conditionalFormatting sqref="L94:M94">
    <cfRule type="expression" dxfId="541" priority="16" stopIfTrue="1">
      <formula>$E$94&gt;0</formula>
    </cfRule>
  </conditionalFormatting>
  <conditionalFormatting sqref="E105:F105">
    <cfRule type="expression" dxfId="540" priority="15" stopIfTrue="1">
      <formula>$E$105&gt;0</formula>
    </cfRule>
  </conditionalFormatting>
  <conditionalFormatting sqref="L105:M105">
    <cfRule type="expression" dxfId="539" priority="14" stopIfTrue="1">
      <formula>$E$105&gt;0</formula>
    </cfRule>
  </conditionalFormatting>
  <conditionalFormatting sqref="E116:F116">
    <cfRule type="expression" dxfId="538" priority="13" stopIfTrue="1">
      <formula>$E$116&gt;0</formula>
    </cfRule>
  </conditionalFormatting>
  <conditionalFormatting sqref="L116:M116">
    <cfRule type="expression" dxfId="537" priority="12" stopIfTrue="1">
      <formula>$E$116&gt;0</formula>
    </cfRule>
  </conditionalFormatting>
  <conditionalFormatting sqref="E127:F127">
    <cfRule type="expression" dxfId="536" priority="11" stopIfTrue="1">
      <formula>$E$127&gt;0</formula>
    </cfRule>
  </conditionalFormatting>
  <conditionalFormatting sqref="L127:M127">
    <cfRule type="expression" dxfId="535" priority="10" stopIfTrue="1">
      <formula>$E$127&gt;0</formula>
    </cfRule>
  </conditionalFormatting>
  <conditionalFormatting sqref="E138:F138">
    <cfRule type="expression" dxfId="534" priority="9" stopIfTrue="1">
      <formula>$E$138&gt;0</formula>
    </cfRule>
  </conditionalFormatting>
  <conditionalFormatting sqref="L138:M138">
    <cfRule type="expression" dxfId="533" priority="8" stopIfTrue="1">
      <formula>$E$138&gt;0</formula>
    </cfRule>
  </conditionalFormatting>
  <conditionalFormatting sqref="BU2:BW2">
    <cfRule type="expression" priority="7">
      <formula>$D140=0</formula>
    </cfRule>
  </conditionalFormatting>
  <conditionalFormatting sqref="E149:F149">
    <cfRule type="expression" dxfId="532" priority="6" stopIfTrue="1">
      <formula>$E$149&gt;0</formula>
    </cfRule>
  </conditionalFormatting>
  <conditionalFormatting sqref="L149:M149">
    <cfRule type="expression" dxfId="531" priority="5" stopIfTrue="1">
      <formula>$E$149&gt;0</formula>
    </cfRule>
  </conditionalFormatting>
  <conditionalFormatting sqref="E160:F160">
    <cfRule type="expression" dxfId="530" priority="4" stopIfTrue="1">
      <formula>$E$160&gt;0</formula>
    </cfRule>
  </conditionalFormatting>
  <conditionalFormatting sqref="L160:M160">
    <cfRule type="expression" dxfId="529" priority="3" stopIfTrue="1">
      <formula>$E$160&gt;0</formula>
    </cfRule>
  </conditionalFormatting>
  <conditionalFormatting sqref="E171:F171">
    <cfRule type="expression" dxfId="528" priority="2" stopIfTrue="1">
      <formula>$E$171&gt;0</formula>
    </cfRule>
  </conditionalFormatting>
  <conditionalFormatting sqref="L171:M171">
    <cfRule type="expression" dxfId="527" priority="1" stopIfTrue="1">
      <formula>$E$171&gt;0</formula>
    </cfRule>
  </conditionalFormatting>
  <pageMargins left="0.23622047244094491" right="0.23622047244094491" top="0.39370078740157483" bottom="0.15748031496062992" header="0.15748031496062992" footer="0.31496062992125984"/>
  <pageSetup paperSize="9" scale="91" fitToHeight="0" orientation="landscape" r:id="rId1"/>
  <headerFooter alignWithMargins="0">
    <oddHeader>&amp;LLane Draws&amp;CU17 and U20 Match&amp;R&amp;D</oddHeader>
  </headerFooter>
  <rowBreaks count="17" manualBreakCount="17">
    <brk id="16" max="13" man="1"/>
    <brk id="27" max="13" man="1"/>
    <brk id="38" max="16383" man="1"/>
    <brk id="49" max="13" man="1"/>
    <brk id="60" max="16383" man="1"/>
    <brk id="71" max="13" man="1"/>
    <brk id="82" max="16383" man="1"/>
    <brk id="93" max="13" man="1"/>
    <brk id="104" max="16383" man="1"/>
    <brk id="115" max="13" man="1"/>
    <brk id="126" max="13" man="1"/>
    <brk id="137" max="13" man="1"/>
    <brk id="148" max="13" man="1"/>
    <brk id="159" max="13" man="1"/>
    <brk id="170" max="13" man="1"/>
    <brk id="181" max="13" man="1"/>
    <brk id="192" max="1638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31"/>
  <dimension ref="A1:DQ57"/>
  <sheetViews>
    <sheetView topLeftCell="AW17" workbookViewId="0">
      <selection activeCell="E186" sqref="E186"/>
    </sheetView>
  </sheetViews>
  <sheetFormatPr defaultRowHeight="12.75" x14ac:dyDescent="0.2"/>
  <cols>
    <col min="1" max="1" width="7.7109375" style="8" bestFit="1" customWidth="1"/>
    <col min="2" max="2" width="4.85546875" style="7" bestFit="1" customWidth="1"/>
    <col min="3" max="3" width="7" bestFit="1" customWidth="1"/>
    <col min="4" max="4" width="4" style="7" bestFit="1" customWidth="1"/>
    <col min="5" max="5" width="4.85546875" style="7" bestFit="1" customWidth="1"/>
    <col min="6" max="6" width="7" style="7" bestFit="1" customWidth="1"/>
    <col min="7" max="7" width="4" style="7" bestFit="1" customWidth="1"/>
    <col min="8" max="8" width="4.85546875" style="7" bestFit="1" customWidth="1"/>
    <col min="9" max="9" width="7" style="7" bestFit="1" customWidth="1"/>
    <col min="10" max="10" width="2.28515625" style="7" bestFit="1" customWidth="1"/>
    <col min="11" max="11" width="4.85546875" style="7" bestFit="1" customWidth="1"/>
    <col min="12" max="12" width="7" style="7" bestFit="1" customWidth="1"/>
    <col min="13" max="13" width="2.28515625" style="7" bestFit="1" customWidth="1"/>
    <col min="14" max="14" width="4.5703125" bestFit="1" customWidth="1"/>
    <col min="15" max="15" width="7" bestFit="1" customWidth="1"/>
    <col min="16" max="16" width="4" bestFit="1" customWidth="1"/>
    <col min="17" max="17" width="4.5703125" bestFit="1" customWidth="1"/>
    <col min="18" max="18" width="7" bestFit="1" customWidth="1"/>
    <col min="19" max="19" width="4" bestFit="1" customWidth="1"/>
    <col min="20" max="20" width="4.5703125" bestFit="1" customWidth="1"/>
    <col min="21" max="21" width="7" bestFit="1" customWidth="1"/>
    <col min="22" max="22" width="2.28515625" bestFit="1" customWidth="1"/>
    <col min="23" max="23" width="4.5703125" bestFit="1" customWidth="1"/>
    <col min="24" max="24" width="7" bestFit="1" customWidth="1"/>
    <col min="25" max="25" width="2.28515625" bestFit="1" customWidth="1"/>
    <col min="26" max="26" width="4.85546875" bestFit="1" customWidth="1"/>
    <col min="27" max="27" width="5.5703125" bestFit="1" customWidth="1"/>
    <col min="28" max="28" width="2.28515625" bestFit="1" customWidth="1"/>
    <col min="29" max="29" width="4.85546875" bestFit="1" customWidth="1"/>
    <col min="30" max="30" width="5.5703125" bestFit="1" customWidth="1"/>
    <col min="31" max="31" width="2.28515625" bestFit="1" customWidth="1"/>
    <col min="32" max="32" width="4.85546875" bestFit="1" customWidth="1"/>
    <col min="33" max="33" width="5.5703125" bestFit="1" customWidth="1"/>
    <col min="34" max="34" width="3" bestFit="1" customWidth="1"/>
    <col min="35" max="35" width="4.85546875" bestFit="1" customWidth="1"/>
    <col min="36" max="36" width="5.7109375" bestFit="1" customWidth="1"/>
    <col min="37" max="37" width="2.28515625" bestFit="1" customWidth="1"/>
    <col min="38" max="38" width="4.5703125" bestFit="1" customWidth="1"/>
    <col min="39" max="39" width="5.5703125" bestFit="1" customWidth="1"/>
    <col min="40" max="40" width="2.28515625" bestFit="1" customWidth="1"/>
    <col min="41" max="41" width="4.5703125" bestFit="1" customWidth="1"/>
    <col min="42" max="42" width="5.5703125" bestFit="1" customWidth="1"/>
    <col min="43" max="43" width="2.28515625" bestFit="1" customWidth="1"/>
    <col min="44" max="44" width="4.5703125" bestFit="1" customWidth="1"/>
    <col min="45" max="45" width="5.5703125" bestFit="1" customWidth="1"/>
    <col min="46" max="46" width="2.28515625" bestFit="1" customWidth="1"/>
    <col min="47" max="47" width="4.5703125" bestFit="1" customWidth="1"/>
    <col min="48" max="48" width="5.5703125" bestFit="1" customWidth="1"/>
    <col min="49" max="49" width="2.28515625" bestFit="1" customWidth="1"/>
    <col min="50" max="50" width="4.85546875" bestFit="1" customWidth="1"/>
    <col min="51" max="51" width="5.7109375" bestFit="1" customWidth="1"/>
    <col min="52" max="52" width="2.28515625" bestFit="1" customWidth="1"/>
    <col min="53" max="53" width="4.85546875" bestFit="1" customWidth="1"/>
    <col min="54" max="54" width="5.7109375" bestFit="1" customWidth="1"/>
    <col min="55" max="55" width="2.28515625" bestFit="1" customWidth="1"/>
    <col min="56" max="56" width="4.85546875" bestFit="1" customWidth="1"/>
    <col min="57" max="57" width="5.7109375" bestFit="1" customWidth="1"/>
    <col min="58" max="58" width="2.28515625" bestFit="1" customWidth="1"/>
    <col min="59" max="59" width="4.85546875" bestFit="1" customWidth="1"/>
    <col min="60" max="60" width="5.7109375" bestFit="1" customWidth="1"/>
    <col min="61" max="61" width="2.28515625" bestFit="1" customWidth="1"/>
    <col min="62" max="62" width="4.5703125" bestFit="1" customWidth="1"/>
    <col min="63" max="63" width="5.7109375" bestFit="1" customWidth="1"/>
    <col min="64" max="64" width="2.28515625" customWidth="1"/>
    <col min="65" max="65" width="4.5703125" bestFit="1" customWidth="1"/>
    <col min="66" max="66" width="5.7109375" bestFit="1" customWidth="1"/>
    <col min="67" max="67" width="2.28515625" customWidth="1"/>
    <col min="68" max="68" width="4.5703125" bestFit="1" customWidth="1"/>
    <col min="69" max="69" width="5.7109375" bestFit="1" customWidth="1"/>
    <col min="70" max="70" width="2.28515625" customWidth="1"/>
    <col min="71" max="71" width="4.5703125" bestFit="1" customWidth="1"/>
    <col min="72" max="72" width="5.7109375" bestFit="1" customWidth="1"/>
    <col min="73" max="73" width="2.28515625" customWidth="1"/>
    <col min="74" max="74" width="4.85546875" bestFit="1" customWidth="1"/>
    <col min="75" max="75" width="5.7109375" bestFit="1" customWidth="1"/>
    <col min="76" max="76" width="2.28515625" customWidth="1"/>
    <col min="77" max="77" width="4.85546875" bestFit="1" customWidth="1"/>
    <col min="78" max="78" width="5.7109375" bestFit="1" customWidth="1"/>
    <col min="79" max="79" width="2.28515625" customWidth="1"/>
    <col min="80" max="80" width="4.85546875" bestFit="1" customWidth="1"/>
    <col min="81" max="81" width="5.7109375" bestFit="1" customWidth="1"/>
    <col min="82" max="82" width="2.28515625" customWidth="1"/>
    <col min="83" max="83" width="4.85546875" bestFit="1" customWidth="1"/>
    <col min="84" max="84" width="5.7109375" bestFit="1" customWidth="1"/>
    <col min="85" max="85" width="2.28515625" customWidth="1"/>
    <col min="86" max="86" width="4.5703125" bestFit="1" customWidth="1"/>
    <col min="87" max="87" width="5.7109375" bestFit="1" customWidth="1"/>
    <col min="88" max="88" width="2.28515625" customWidth="1"/>
    <col min="89" max="89" width="4.5703125" bestFit="1" customWidth="1"/>
    <col min="90" max="90" width="5.7109375" bestFit="1" customWidth="1"/>
    <col min="91" max="91" width="2.28515625" customWidth="1"/>
    <col min="92" max="92" width="4.5703125" bestFit="1" customWidth="1"/>
    <col min="93" max="93" width="5.7109375" bestFit="1" customWidth="1"/>
    <col min="94" max="94" width="2.28515625" customWidth="1"/>
    <col min="95" max="95" width="4.5703125" bestFit="1" customWidth="1"/>
    <col min="96" max="96" width="5.7109375" bestFit="1" customWidth="1"/>
    <col min="97" max="97" width="2.28515625" customWidth="1"/>
    <col min="98" max="98" width="4.5703125" bestFit="1" customWidth="1"/>
    <col min="99" max="99" width="7.85546875" bestFit="1" customWidth="1"/>
    <col min="100" max="100" width="2.28515625" customWidth="1"/>
    <col min="101" max="101" width="4.5703125" bestFit="1" customWidth="1"/>
    <col min="102" max="102" width="7.85546875" bestFit="1" customWidth="1"/>
    <col min="103" max="103" width="2.28515625" customWidth="1"/>
    <col min="104" max="104" width="4.85546875" bestFit="1" customWidth="1"/>
    <col min="105" max="105" width="7.85546875" bestFit="1" customWidth="1"/>
    <col min="106" max="106" width="2.28515625" customWidth="1"/>
    <col min="107" max="107" width="4.85546875" bestFit="1" customWidth="1"/>
    <col min="108" max="108" width="7.85546875" bestFit="1" customWidth="1"/>
    <col min="109" max="109" width="2.28515625" customWidth="1"/>
    <col min="110" max="115" width="2.28515625" hidden="1" customWidth="1"/>
    <col min="116" max="116" width="2.5703125" hidden="1" customWidth="1"/>
    <col min="117" max="117" width="7.5703125" hidden="1" customWidth="1"/>
    <col min="118" max="118" width="2.28515625" hidden="1" customWidth="1"/>
    <col min="119" max="119" width="2.85546875" hidden="1" customWidth="1"/>
    <col min="120" max="120" width="7.5703125" hidden="1" customWidth="1"/>
    <col min="121" max="121" width="2.28515625" hidden="1" customWidth="1"/>
  </cols>
  <sheetData>
    <row r="1" spans="1:121" s="8" customFormat="1" ht="13.5" thickBot="1" x14ac:dyDescent="0.25">
      <c r="B1" s="172" t="s">
        <v>196</v>
      </c>
      <c r="C1" s="211" t="s">
        <v>187</v>
      </c>
      <c r="D1" s="174" t="s">
        <v>48</v>
      </c>
      <c r="E1" s="172" t="s">
        <v>196</v>
      </c>
      <c r="F1" s="173" t="s">
        <v>187</v>
      </c>
      <c r="G1" s="174" t="s">
        <v>49</v>
      </c>
      <c r="H1" s="172" t="s">
        <v>197</v>
      </c>
      <c r="I1" s="173" t="s">
        <v>186</v>
      </c>
      <c r="J1" s="174" t="s">
        <v>48</v>
      </c>
      <c r="K1" s="172" t="s">
        <v>197</v>
      </c>
      <c r="L1" s="173" t="s">
        <v>186</v>
      </c>
      <c r="M1" s="174" t="s">
        <v>49</v>
      </c>
      <c r="N1" s="170" t="s">
        <v>198</v>
      </c>
      <c r="O1" s="171" t="s">
        <v>186</v>
      </c>
      <c r="P1" s="169" t="s">
        <v>48</v>
      </c>
      <c r="Q1" s="170" t="s">
        <v>198</v>
      </c>
      <c r="R1" s="171" t="s">
        <v>186</v>
      </c>
      <c r="S1" s="169" t="s">
        <v>49</v>
      </c>
      <c r="T1" s="170" t="s">
        <v>199</v>
      </c>
      <c r="U1" s="171" t="s">
        <v>186</v>
      </c>
      <c r="V1" s="169" t="s">
        <v>48</v>
      </c>
      <c r="W1" s="170" t="s">
        <v>199</v>
      </c>
      <c r="X1" s="171" t="s">
        <v>186</v>
      </c>
      <c r="Y1" s="169" t="s">
        <v>49</v>
      </c>
      <c r="Z1" s="172" t="s">
        <v>196</v>
      </c>
      <c r="AA1" s="173" t="s">
        <v>5</v>
      </c>
      <c r="AB1" s="174" t="s">
        <v>48</v>
      </c>
      <c r="AC1" s="172" t="s">
        <v>196</v>
      </c>
      <c r="AD1" s="173" t="s">
        <v>5</v>
      </c>
      <c r="AE1" s="174" t="s">
        <v>49</v>
      </c>
      <c r="AF1" s="172" t="s">
        <v>197</v>
      </c>
      <c r="AG1" s="173" t="s">
        <v>5</v>
      </c>
      <c r="AH1" s="174" t="s">
        <v>48</v>
      </c>
      <c r="AI1" s="172" t="s">
        <v>197</v>
      </c>
      <c r="AJ1" s="173" t="s">
        <v>5</v>
      </c>
      <c r="AK1" s="174" t="s">
        <v>49</v>
      </c>
      <c r="AL1" s="170" t="s">
        <v>198</v>
      </c>
      <c r="AM1" s="171" t="s">
        <v>5</v>
      </c>
      <c r="AN1" s="169" t="s">
        <v>48</v>
      </c>
      <c r="AO1" s="170" t="s">
        <v>198</v>
      </c>
      <c r="AP1" s="171" t="s">
        <v>5</v>
      </c>
      <c r="AQ1" s="169" t="s">
        <v>49</v>
      </c>
      <c r="AR1" s="170" t="s">
        <v>199</v>
      </c>
      <c r="AS1" s="171" t="s">
        <v>5</v>
      </c>
      <c r="AT1" s="169" t="s">
        <v>48</v>
      </c>
      <c r="AU1" s="170" t="s">
        <v>199</v>
      </c>
      <c r="AV1" s="171" t="s">
        <v>5</v>
      </c>
      <c r="AW1" s="169" t="s">
        <v>49</v>
      </c>
      <c r="AX1" s="172" t="s">
        <v>196</v>
      </c>
      <c r="AY1" s="173" t="s">
        <v>6</v>
      </c>
      <c r="AZ1" s="174" t="s">
        <v>48</v>
      </c>
      <c r="BA1" s="172" t="s">
        <v>196</v>
      </c>
      <c r="BB1" s="173" t="s">
        <v>6</v>
      </c>
      <c r="BC1" s="174" t="s">
        <v>49</v>
      </c>
      <c r="BD1" s="172" t="s">
        <v>197</v>
      </c>
      <c r="BE1" s="173" t="s">
        <v>6</v>
      </c>
      <c r="BF1" s="174" t="s">
        <v>48</v>
      </c>
      <c r="BG1" s="172" t="s">
        <v>197</v>
      </c>
      <c r="BH1" s="173" t="s">
        <v>6</v>
      </c>
      <c r="BI1" s="174" t="s">
        <v>49</v>
      </c>
      <c r="BJ1" s="170" t="s">
        <v>198</v>
      </c>
      <c r="BK1" s="171" t="s">
        <v>6</v>
      </c>
      <c r="BL1" s="169" t="s">
        <v>48</v>
      </c>
      <c r="BM1" s="170" t="s">
        <v>198</v>
      </c>
      <c r="BN1" s="171" t="s">
        <v>6</v>
      </c>
      <c r="BO1" s="169" t="s">
        <v>49</v>
      </c>
      <c r="BP1" s="170" t="s">
        <v>199</v>
      </c>
      <c r="BQ1" s="171" t="s">
        <v>6</v>
      </c>
      <c r="BR1" s="169" t="s">
        <v>48</v>
      </c>
      <c r="BS1" s="170" t="s">
        <v>199</v>
      </c>
      <c r="BT1" s="171" t="s">
        <v>6</v>
      </c>
      <c r="BU1" s="169" t="s">
        <v>49</v>
      </c>
      <c r="BV1" s="172" t="s">
        <v>196</v>
      </c>
      <c r="BW1" s="173" t="s">
        <v>189</v>
      </c>
      <c r="BX1" s="174" t="s">
        <v>48</v>
      </c>
      <c r="BY1" s="172" t="s">
        <v>196</v>
      </c>
      <c r="BZ1" s="173" t="s">
        <v>189</v>
      </c>
      <c r="CA1" s="174" t="s">
        <v>49</v>
      </c>
      <c r="CB1" s="172" t="s">
        <v>197</v>
      </c>
      <c r="CC1" s="173" t="s">
        <v>188</v>
      </c>
      <c r="CD1" s="174" t="s">
        <v>48</v>
      </c>
      <c r="CE1" s="172" t="s">
        <v>197</v>
      </c>
      <c r="CF1" s="173" t="s">
        <v>188</v>
      </c>
      <c r="CG1" s="174" t="s">
        <v>49</v>
      </c>
      <c r="CH1" s="170" t="s">
        <v>198</v>
      </c>
      <c r="CI1" s="171" t="s">
        <v>188</v>
      </c>
      <c r="CJ1" s="169" t="s">
        <v>48</v>
      </c>
      <c r="CK1" s="170" t="s">
        <v>198</v>
      </c>
      <c r="CL1" s="171" t="s">
        <v>188</v>
      </c>
      <c r="CM1" s="169" t="s">
        <v>49</v>
      </c>
      <c r="CN1" s="170" t="s">
        <v>199</v>
      </c>
      <c r="CO1" s="171" t="s">
        <v>188</v>
      </c>
      <c r="CP1" s="169" t="s">
        <v>48</v>
      </c>
      <c r="CQ1" s="170" t="s">
        <v>199</v>
      </c>
      <c r="CR1" s="171" t="s">
        <v>188</v>
      </c>
      <c r="CS1" s="169" t="s">
        <v>49</v>
      </c>
      <c r="CT1" s="170" t="s">
        <v>198</v>
      </c>
      <c r="CU1" s="171" t="s">
        <v>156</v>
      </c>
      <c r="CV1" s="169" t="s">
        <v>48</v>
      </c>
      <c r="CW1" s="170" t="s">
        <v>199</v>
      </c>
      <c r="CX1" s="171" t="s">
        <v>156</v>
      </c>
      <c r="CY1" s="169" t="s">
        <v>48</v>
      </c>
      <c r="CZ1" s="172" t="s">
        <v>196</v>
      </c>
      <c r="DA1" s="173" t="s">
        <v>156</v>
      </c>
      <c r="DB1" s="174" t="s">
        <v>48</v>
      </c>
      <c r="DC1" s="172" t="s">
        <v>197</v>
      </c>
      <c r="DD1" s="173" t="s">
        <v>156</v>
      </c>
      <c r="DE1" s="174" t="s">
        <v>48</v>
      </c>
      <c r="DF1" s="170" t="s">
        <v>157</v>
      </c>
      <c r="DG1" s="171" t="s">
        <v>10</v>
      </c>
      <c r="DH1" s="169" t="s">
        <v>48</v>
      </c>
      <c r="DI1" s="170" t="s">
        <v>157</v>
      </c>
      <c r="DJ1" s="171" t="s">
        <v>10</v>
      </c>
      <c r="DK1" s="169" t="s">
        <v>49</v>
      </c>
      <c r="DL1" s="175" t="s">
        <v>157</v>
      </c>
      <c r="DM1" s="176" t="s">
        <v>156</v>
      </c>
      <c r="DN1" s="177" t="s">
        <v>48</v>
      </c>
      <c r="DO1" s="178" t="s">
        <v>158</v>
      </c>
      <c r="DP1" s="179" t="s">
        <v>156</v>
      </c>
      <c r="DQ1" s="180" t="s">
        <v>49</v>
      </c>
    </row>
    <row r="2" spans="1:121" x14ac:dyDescent="0.2">
      <c r="A2" s="8" t="s">
        <v>162</v>
      </c>
      <c r="B2" s="394">
        <v>7</v>
      </c>
      <c r="C2" s="393"/>
      <c r="D2" s="402"/>
      <c r="E2" s="393">
        <v>77</v>
      </c>
      <c r="F2" s="393"/>
      <c r="G2" s="393"/>
      <c r="H2" s="394">
        <v>7</v>
      </c>
      <c r="I2" s="393"/>
      <c r="J2" s="393"/>
      <c r="K2" s="394">
        <v>77</v>
      </c>
      <c r="L2" s="393"/>
      <c r="M2" s="393"/>
      <c r="N2" s="409">
        <v>7</v>
      </c>
      <c r="O2" s="410"/>
      <c r="P2" s="410"/>
      <c r="Q2" s="409">
        <v>77</v>
      </c>
      <c r="R2" s="410"/>
      <c r="S2" s="410"/>
      <c r="T2" s="409">
        <v>7</v>
      </c>
      <c r="U2" s="410"/>
      <c r="V2" s="410"/>
      <c r="W2" s="409">
        <v>77</v>
      </c>
      <c r="X2" s="410"/>
      <c r="Y2" s="410"/>
      <c r="Z2" s="394">
        <v>7</v>
      </c>
      <c r="AA2" s="393"/>
      <c r="AB2" s="393"/>
      <c r="AC2" s="394">
        <v>77</v>
      </c>
      <c r="AD2" s="393"/>
      <c r="AE2" s="393"/>
      <c r="AF2" s="394">
        <v>7</v>
      </c>
      <c r="AG2" s="393"/>
      <c r="AH2" s="393"/>
      <c r="AI2" s="394">
        <v>77</v>
      </c>
      <c r="AJ2" s="393"/>
      <c r="AK2" s="393"/>
      <c r="AL2" s="409">
        <v>7</v>
      </c>
      <c r="AM2" s="410"/>
      <c r="AN2" s="410"/>
      <c r="AO2" s="409">
        <v>77</v>
      </c>
      <c r="AP2" s="410"/>
      <c r="AQ2" s="410"/>
      <c r="AR2" s="409">
        <v>7</v>
      </c>
      <c r="AS2" s="410"/>
      <c r="AT2" s="410"/>
      <c r="AU2" s="409">
        <v>77</v>
      </c>
      <c r="AV2" s="410"/>
      <c r="AW2" s="410"/>
      <c r="AX2" s="394">
        <v>3</v>
      </c>
      <c r="AY2" s="393"/>
      <c r="AZ2" s="393"/>
      <c r="BA2" s="394">
        <v>33</v>
      </c>
      <c r="BB2" s="393"/>
      <c r="BC2" s="393"/>
      <c r="BD2" s="394">
        <v>3</v>
      </c>
      <c r="BE2" s="393"/>
      <c r="BF2" s="402"/>
      <c r="BG2" s="394">
        <v>33</v>
      </c>
      <c r="BH2" s="393"/>
      <c r="BI2" s="402"/>
      <c r="BJ2" s="410">
        <v>3</v>
      </c>
      <c r="BK2" s="410"/>
      <c r="BL2" s="410"/>
      <c r="BM2" s="409">
        <v>33</v>
      </c>
      <c r="BN2" s="410"/>
      <c r="BO2" s="410"/>
      <c r="BP2" s="409">
        <v>3</v>
      </c>
      <c r="BQ2" s="410"/>
      <c r="BR2" s="410"/>
      <c r="BS2" s="409">
        <v>33</v>
      </c>
      <c r="BT2" s="410"/>
      <c r="BU2" s="410"/>
      <c r="BV2" s="394">
        <v>8</v>
      </c>
      <c r="BW2" s="393"/>
      <c r="BX2" s="393"/>
      <c r="BY2" s="394">
        <v>88</v>
      </c>
      <c r="BZ2" s="393"/>
      <c r="CA2" s="393"/>
      <c r="CB2" s="394">
        <v>8</v>
      </c>
      <c r="CC2" s="393"/>
      <c r="CD2" s="393"/>
      <c r="CE2" s="394">
        <v>88</v>
      </c>
      <c r="CF2" s="393"/>
      <c r="CG2" s="393"/>
      <c r="CH2" s="409">
        <v>8</v>
      </c>
      <c r="CI2" s="410"/>
      <c r="CJ2" s="410"/>
      <c r="CK2" s="409">
        <v>88</v>
      </c>
      <c r="CL2" s="410"/>
      <c r="CM2" s="410"/>
      <c r="CN2" s="409">
        <v>8</v>
      </c>
      <c r="CO2" s="410"/>
      <c r="CP2" s="410"/>
      <c r="CQ2" s="409">
        <v>88</v>
      </c>
      <c r="CR2" s="410"/>
      <c r="CS2" s="414"/>
      <c r="CT2" s="410">
        <v>5</v>
      </c>
      <c r="CU2" s="410"/>
      <c r="CV2" s="410"/>
      <c r="CW2" s="409">
        <v>55</v>
      </c>
      <c r="CX2" s="410"/>
      <c r="CY2" s="414"/>
      <c r="CZ2" s="394">
        <v>5</v>
      </c>
      <c r="DA2" s="393"/>
      <c r="DB2" s="393"/>
      <c r="DC2" s="394">
        <v>55</v>
      </c>
      <c r="DD2" s="393"/>
      <c r="DE2" s="402"/>
      <c r="DF2" s="409">
        <v>5</v>
      </c>
      <c r="DG2" s="410"/>
      <c r="DH2" s="410"/>
      <c r="DI2" s="409">
        <v>44</v>
      </c>
      <c r="DJ2" s="410"/>
      <c r="DK2" s="414"/>
      <c r="DL2" s="410">
        <v>3</v>
      </c>
      <c r="DM2" s="410"/>
      <c r="DN2" s="414"/>
      <c r="DO2" s="394">
        <v>22</v>
      </c>
      <c r="DP2" s="393"/>
      <c r="DQ2" s="402"/>
    </row>
    <row r="3" spans="1:121" x14ac:dyDescent="0.2">
      <c r="A3" s="8" t="s">
        <v>163</v>
      </c>
      <c r="B3" s="396">
        <v>6</v>
      </c>
      <c r="C3" s="395"/>
      <c r="D3" s="403"/>
      <c r="E3" s="395">
        <v>66</v>
      </c>
      <c r="F3" s="395"/>
      <c r="G3" s="395">
        <v>77</v>
      </c>
      <c r="H3" s="396">
        <v>6</v>
      </c>
      <c r="I3" s="395"/>
      <c r="J3" s="395"/>
      <c r="K3" s="396">
        <v>66</v>
      </c>
      <c r="L3" s="395"/>
      <c r="M3" s="395"/>
      <c r="N3" s="405">
        <v>6</v>
      </c>
      <c r="O3" s="406"/>
      <c r="P3" s="406"/>
      <c r="Q3" s="405">
        <v>66</v>
      </c>
      <c r="R3" s="406"/>
      <c r="S3" s="406"/>
      <c r="T3" s="405">
        <v>6</v>
      </c>
      <c r="U3" s="406"/>
      <c r="V3" s="406"/>
      <c r="W3" s="450">
        <v>66</v>
      </c>
      <c r="X3" s="406"/>
      <c r="Y3" s="406"/>
      <c r="Z3" s="396">
        <v>1</v>
      </c>
      <c r="AA3" s="395"/>
      <c r="AB3" s="395"/>
      <c r="AC3" s="396">
        <v>11</v>
      </c>
      <c r="AD3" s="395"/>
      <c r="AE3" s="395">
        <v>77</v>
      </c>
      <c r="AF3" s="396">
        <v>1</v>
      </c>
      <c r="AG3" s="395"/>
      <c r="AH3" s="395"/>
      <c r="AI3" s="396">
        <v>11</v>
      </c>
      <c r="AJ3" s="395"/>
      <c r="AK3" s="395"/>
      <c r="AL3" s="405">
        <v>1</v>
      </c>
      <c r="AM3" s="406"/>
      <c r="AN3" s="406"/>
      <c r="AO3" s="405">
        <v>11</v>
      </c>
      <c r="AP3" s="406"/>
      <c r="AQ3" s="406"/>
      <c r="AR3" s="405">
        <v>1</v>
      </c>
      <c r="AS3" s="406"/>
      <c r="AT3" s="406"/>
      <c r="AU3" s="405">
        <v>11</v>
      </c>
      <c r="AV3" s="406"/>
      <c r="AW3" s="406"/>
      <c r="AX3" s="396">
        <v>8</v>
      </c>
      <c r="AY3" s="395"/>
      <c r="AZ3" s="395"/>
      <c r="BA3" s="396">
        <v>88</v>
      </c>
      <c r="BB3" s="395"/>
      <c r="BC3" s="395">
        <v>77</v>
      </c>
      <c r="BD3" s="396">
        <v>8</v>
      </c>
      <c r="BE3" s="395"/>
      <c r="BF3" s="403"/>
      <c r="BG3" s="396">
        <v>88</v>
      </c>
      <c r="BH3" s="395"/>
      <c r="BI3" s="403"/>
      <c r="BJ3" s="406">
        <v>8</v>
      </c>
      <c r="BK3" s="406"/>
      <c r="BL3" s="406"/>
      <c r="BM3" s="405">
        <v>88</v>
      </c>
      <c r="BN3" s="406"/>
      <c r="BO3" s="406"/>
      <c r="BP3" s="405">
        <v>8</v>
      </c>
      <c r="BQ3" s="406"/>
      <c r="BR3" s="406"/>
      <c r="BS3" s="405">
        <v>88</v>
      </c>
      <c r="BT3" s="406"/>
      <c r="BU3" s="406"/>
      <c r="BV3" s="396">
        <v>3</v>
      </c>
      <c r="BW3" s="395"/>
      <c r="BX3" s="395"/>
      <c r="BY3" s="396">
        <v>33</v>
      </c>
      <c r="BZ3" s="395"/>
      <c r="CA3" s="395">
        <v>77</v>
      </c>
      <c r="CB3" s="396">
        <v>3</v>
      </c>
      <c r="CC3" s="395"/>
      <c r="CD3" s="395"/>
      <c r="CE3" s="396">
        <v>33</v>
      </c>
      <c r="CF3" s="395"/>
      <c r="CG3" s="395"/>
      <c r="CH3" s="405">
        <v>3</v>
      </c>
      <c r="CI3" s="406"/>
      <c r="CJ3" s="406"/>
      <c r="CK3" s="405">
        <v>33</v>
      </c>
      <c r="CL3" s="406"/>
      <c r="CM3" s="406"/>
      <c r="CN3" s="405">
        <v>3</v>
      </c>
      <c r="CO3" s="406"/>
      <c r="CP3" s="406"/>
      <c r="CQ3" s="405">
        <v>33</v>
      </c>
      <c r="CR3" s="406"/>
      <c r="CS3" s="442"/>
      <c r="CT3" s="406">
        <v>8</v>
      </c>
      <c r="CU3" s="406"/>
      <c r="CV3" s="406"/>
      <c r="CW3" s="405">
        <v>88</v>
      </c>
      <c r="CX3" s="406"/>
      <c r="CY3" s="442">
        <v>77</v>
      </c>
      <c r="CZ3" s="396">
        <v>8</v>
      </c>
      <c r="DA3" s="395"/>
      <c r="DB3" s="395"/>
      <c r="DC3" s="396">
        <v>88</v>
      </c>
      <c r="DD3" s="395"/>
      <c r="DE3" s="403"/>
      <c r="DF3" s="405">
        <v>6</v>
      </c>
      <c r="DG3" s="406"/>
      <c r="DH3" s="406"/>
      <c r="DI3" s="405">
        <v>55</v>
      </c>
      <c r="DJ3" s="406"/>
      <c r="DK3" s="442"/>
      <c r="DL3" s="406">
        <v>4</v>
      </c>
      <c r="DM3" s="406"/>
      <c r="DN3" s="442"/>
      <c r="DO3" s="396">
        <v>33</v>
      </c>
      <c r="DP3" s="395"/>
      <c r="DQ3" s="403"/>
    </row>
    <row r="4" spans="1:121" x14ac:dyDescent="0.2">
      <c r="A4" s="8" t="s">
        <v>164</v>
      </c>
      <c r="B4" s="396">
        <v>4</v>
      </c>
      <c r="C4" s="395"/>
      <c r="D4" s="403"/>
      <c r="E4" s="395">
        <v>44</v>
      </c>
      <c r="F4" s="395"/>
      <c r="G4" s="395">
        <v>55</v>
      </c>
      <c r="H4" s="396">
        <v>4</v>
      </c>
      <c r="I4" s="395"/>
      <c r="J4" s="395"/>
      <c r="K4" s="396">
        <v>44</v>
      </c>
      <c r="L4" s="395"/>
      <c r="M4" s="395"/>
      <c r="N4" s="405">
        <v>4</v>
      </c>
      <c r="O4" s="406"/>
      <c r="P4" s="406"/>
      <c r="Q4" s="405">
        <v>44</v>
      </c>
      <c r="R4" s="406"/>
      <c r="S4" s="406"/>
      <c r="T4" s="405">
        <v>4</v>
      </c>
      <c r="U4" s="406"/>
      <c r="V4" s="406"/>
      <c r="W4" s="405">
        <v>44</v>
      </c>
      <c r="X4" s="406"/>
      <c r="Y4" s="406"/>
      <c r="Z4" s="396">
        <v>5</v>
      </c>
      <c r="AA4" s="395"/>
      <c r="AB4" s="395"/>
      <c r="AC4" s="396">
        <v>55</v>
      </c>
      <c r="AD4" s="395"/>
      <c r="AE4" s="395">
        <v>55</v>
      </c>
      <c r="AF4" s="396">
        <v>5</v>
      </c>
      <c r="AG4" s="395"/>
      <c r="AH4" s="395"/>
      <c r="AI4" s="396">
        <v>55</v>
      </c>
      <c r="AJ4" s="395"/>
      <c r="AK4" s="395"/>
      <c r="AL4" s="405">
        <v>5</v>
      </c>
      <c r="AM4" s="406"/>
      <c r="AN4" s="406"/>
      <c r="AO4" s="405">
        <v>55</v>
      </c>
      <c r="AP4" s="406"/>
      <c r="AQ4" s="406"/>
      <c r="AR4" s="405">
        <v>5</v>
      </c>
      <c r="AS4" s="406"/>
      <c r="AT4" s="406"/>
      <c r="AU4" s="405">
        <v>55</v>
      </c>
      <c r="AV4" s="406"/>
      <c r="AW4" s="406"/>
      <c r="AX4" s="396">
        <v>5</v>
      </c>
      <c r="AY4" s="395"/>
      <c r="AZ4" s="395"/>
      <c r="BA4" s="396">
        <v>55</v>
      </c>
      <c r="BB4" s="395"/>
      <c r="BC4" s="395">
        <v>55</v>
      </c>
      <c r="BD4" s="396">
        <v>5</v>
      </c>
      <c r="BE4" s="395"/>
      <c r="BF4" s="403"/>
      <c r="BG4" s="396">
        <v>55</v>
      </c>
      <c r="BH4" s="395"/>
      <c r="BI4" s="403"/>
      <c r="BJ4" s="406">
        <v>5</v>
      </c>
      <c r="BK4" s="406"/>
      <c r="BL4" s="406"/>
      <c r="BM4" s="405">
        <v>55</v>
      </c>
      <c r="BN4" s="406"/>
      <c r="BO4" s="406"/>
      <c r="BP4" s="405">
        <v>5</v>
      </c>
      <c r="BQ4" s="406"/>
      <c r="BR4" s="406"/>
      <c r="BS4" s="405">
        <v>55</v>
      </c>
      <c r="BT4" s="406"/>
      <c r="BU4" s="406"/>
      <c r="BV4" s="396">
        <v>1</v>
      </c>
      <c r="BW4" s="395"/>
      <c r="BX4" s="395"/>
      <c r="BY4" s="396">
        <v>11</v>
      </c>
      <c r="BZ4" s="395"/>
      <c r="CA4" s="395">
        <v>55</v>
      </c>
      <c r="CB4" s="396">
        <v>1</v>
      </c>
      <c r="CC4" s="395"/>
      <c r="CD4" s="395"/>
      <c r="CE4" s="396">
        <v>11</v>
      </c>
      <c r="CF4" s="395"/>
      <c r="CG4" s="395"/>
      <c r="CH4" s="405">
        <v>1</v>
      </c>
      <c r="CI4" s="406"/>
      <c r="CJ4" s="406"/>
      <c r="CK4" s="405">
        <v>11</v>
      </c>
      <c r="CL4" s="406"/>
      <c r="CM4" s="406"/>
      <c r="CN4" s="405">
        <v>1</v>
      </c>
      <c r="CO4" s="406"/>
      <c r="CP4" s="406"/>
      <c r="CQ4" s="405">
        <v>11</v>
      </c>
      <c r="CR4" s="406"/>
      <c r="CS4" s="442"/>
      <c r="CT4" s="406">
        <v>6</v>
      </c>
      <c r="CU4" s="406"/>
      <c r="CV4" s="406"/>
      <c r="CW4" s="405">
        <v>66</v>
      </c>
      <c r="CX4" s="406"/>
      <c r="CY4" s="442">
        <v>55</v>
      </c>
      <c r="CZ4" s="396">
        <v>6</v>
      </c>
      <c r="DA4" s="395"/>
      <c r="DB4" s="395"/>
      <c r="DC4" s="396">
        <v>66</v>
      </c>
      <c r="DD4" s="395"/>
      <c r="DE4" s="403"/>
      <c r="DF4" s="405">
        <v>7</v>
      </c>
      <c r="DG4" s="406"/>
      <c r="DH4" s="406"/>
      <c r="DI4" s="405">
        <v>66</v>
      </c>
      <c r="DJ4" s="406"/>
      <c r="DK4" s="442"/>
      <c r="DL4" s="406">
        <v>5</v>
      </c>
      <c r="DM4" s="406"/>
      <c r="DN4" s="442"/>
      <c r="DO4" s="396">
        <v>44</v>
      </c>
      <c r="DP4" s="395"/>
      <c r="DQ4" s="403"/>
    </row>
    <row r="5" spans="1:121" x14ac:dyDescent="0.2">
      <c r="A5" s="8" t="s">
        <v>165</v>
      </c>
      <c r="B5" s="396">
        <v>2</v>
      </c>
      <c r="C5" s="395"/>
      <c r="D5" s="403"/>
      <c r="E5" s="395">
        <v>22</v>
      </c>
      <c r="F5" s="395"/>
      <c r="G5" s="395">
        <v>66</v>
      </c>
      <c r="H5" s="396">
        <v>2</v>
      </c>
      <c r="I5" s="395"/>
      <c r="J5" s="395"/>
      <c r="K5" s="396">
        <v>22</v>
      </c>
      <c r="L5" s="395"/>
      <c r="M5" s="395"/>
      <c r="N5" s="405">
        <v>2</v>
      </c>
      <c r="O5" s="406"/>
      <c r="P5" s="406"/>
      <c r="Q5" s="405">
        <v>22</v>
      </c>
      <c r="R5" s="406"/>
      <c r="S5" s="406"/>
      <c r="T5" s="405">
        <v>2</v>
      </c>
      <c r="U5" s="406"/>
      <c r="V5" s="406"/>
      <c r="W5" s="405">
        <v>22</v>
      </c>
      <c r="X5" s="406"/>
      <c r="Y5" s="406"/>
      <c r="Z5" s="396">
        <v>4</v>
      </c>
      <c r="AA5" s="395"/>
      <c r="AB5" s="395"/>
      <c r="AC5" s="396">
        <v>44</v>
      </c>
      <c r="AD5" s="395"/>
      <c r="AE5" s="395">
        <v>66</v>
      </c>
      <c r="AF5" s="396">
        <v>4</v>
      </c>
      <c r="AG5" s="395"/>
      <c r="AH5" s="395"/>
      <c r="AI5" s="396">
        <v>44</v>
      </c>
      <c r="AJ5" s="395"/>
      <c r="AK5" s="395"/>
      <c r="AL5" s="405">
        <v>4</v>
      </c>
      <c r="AM5" s="406"/>
      <c r="AN5" s="406"/>
      <c r="AO5" s="405">
        <v>44</v>
      </c>
      <c r="AP5" s="406"/>
      <c r="AQ5" s="406"/>
      <c r="AR5" s="405">
        <v>4</v>
      </c>
      <c r="AS5" s="406"/>
      <c r="AT5" s="406"/>
      <c r="AU5" s="405">
        <v>44</v>
      </c>
      <c r="AV5" s="406"/>
      <c r="AW5" s="406"/>
      <c r="AX5" s="396">
        <v>2</v>
      </c>
      <c r="AY5" s="395"/>
      <c r="AZ5" s="395"/>
      <c r="BA5" s="396">
        <v>22</v>
      </c>
      <c r="BB5" s="395"/>
      <c r="BC5" s="395">
        <v>66</v>
      </c>
      <c r="BD5" s="396">
        <v>2</v>
      </c>
      <c r="BE5" s="395"/>
      <c r="BF5" s="403"/>
      <c r="BG5" s="396">
        <v>22</v>
      </c>
      <c r="BH5" s="395"/>
      <c r="BI5" s="403"/>
      <c r="BJ5" s="406">
        <v>2</v>
      </c>
      <c r="BK5" s="406"/>
      <c r="BL5" s="406"/>
      <c r="BM5" s="405">
        <v>22</v>
      </c>
      <c r="BN5" s="406"/>
      <c r="BO5" s="406"/>
      <c r="BP5" s="405">
        <v>2</v>
      </c>
      <c r="BQ5" s="406"/>
      <c r="BR5" s="406"/>
      <c r="BS5" s="405">
        <v>22</v>
      </c>
      <c r="BT5" s="406"/>
      <c r="BU5" s="406"/>
      <c r="BV5" s="396">
        <v>6</v>
      </c>
      <c r="BW5" s="395"/>
      <c r="BX5" s="395"/>
      <c r="BY5" s="396">
        <v>66</v>
      </c>
      <c r="BZ5" s="395"/>
      <c r="CA5" s="395">
        <v>66</v>
      </c>
      <c r="CB5" s="396">
        <v>6</v>
      </c>
      <c r="CC5" s="395"/>
      <c r="CD5" s="395"/>
      <c r="CE5" s="396">
        <v>66</v>
      </c>
      <c r="CF5" s="395"/>
      <c r="CG5" s="395"/>
      <c r="CH5" s="405">
        <v>6</v>
      </c>
      <c r="CI5" s="406"/>
      <c r="CJ5" s="406"/>
      <c r="CK5" s="405">
        <v>66</v>
      </c>
      <c r="CL5" s="406"/>
      <c r="CM5" s="406"/>
      <c r="CN5" s="405">
        <v>6</v>
      </c>
      <c r="CO5" s="406"/>
      <c r="CP5" s="406"/>
      <c r="CQ5" s="405">
        <v>66</v>
      </c>
      <c r="CR5" s="406"/>
      <c r="CS5" s="442"/>
      <c r="CT5" s="406">
        <v>4</v>
      </c>
      <c r="CU5" s="406"/>
      <c r="CV5" s="406"/>
      <c r="CW5" s="405">
        <v>44</v>
      </c>
      <c r="CX5" s="406"/>
      <c r="CY5" s="442">
        <v>66</v>
      </c>
      <c r="CZ5" s="396">
        <v>4</v>
      </c>
      <c r="DA5" s="395"/>
      <c r="DB5" s="395"/>
      <c r="DC5" s="396">
        <v>44</v>
      </c>
      <c r="DD5" s="395"/>
      <c r="DE5" s="403"/>
      <c r="DF5" s="405">
        <v>8</v>
      </c>
      <c r="DG5" s="406"/>
      <c r="DH5" s="406"/>
      <c r="DI5" s="405">
        <v>77</v>
      </c>
      <c r="DJ5" s="406"/>
      <c r="DK5" s="442"/>
      <c r="DL5" s="406">
        <v>6</v>
      </c>
      <c r="DM5" s="406"/>
      <c r="DN5" s="442"/>
      <c r="DO5" s="396">
        <v>55</v>
      </c>
      <c r="DP5" s="395"/>
      <c r="DQ5" s="403"/>
    </row>
    <row r="6" spans="1:121" x14ac:dyDescent="0.2">
      <c r="A6" s="8" t="s">
        <v>166</v>
      </c>
      <c r="B6" s="396">
        <v>5</v>
      </c>
      <c r="C6" s="395"/>
      <c r="D6" s="403"/>
      <c r="E6" s="395">
        <v>55</v>
      </c>
      <c r="F6" s="395"/>
      <c r="G6" s="395">
        <v>88</v>
      </c>
      <c r="H6" s="396">
        <v>5</v>
      </c>
      <c r="I6" s="395"/>
      <c r="J6" s="395"/>
      <c r="K6" s="396">
        <v>55</v>
      </c>
      <c r="L6" s="395"/>
      <c r="M6" s="395"/>
      <c r="N6" s="405">
        <v>5</v>
      </c>
      <c r="O6" s="406"/>
      <c r="P6" s="406"/>
      <c r="Q6" s="405">
        <v>55</v>
      </c>
      <c r="R6" s="406"/>
      <c r="S6" s="406"/>
      <c r="T6" s="405">
        <v>5</v>
      </c>
      <c r="U6" s="406"/>
      <c r="V6" s="406"/>
      <c r="W6" s="405">
        <v>55</v>
      </c>
      <c r="X6" s="406"/>
      <c r="Y6" s="406"/>
      <c r="Z6" s="396">
        <v>6</v>
      </c>
      <c r="AA6" s="395"/>
      <c r="AB6" s="395"/>
      <c r="AC6" s="396">
        <v>66</v>
      </c>
      <c r="AD6" s="395"/>
      <c r="AE6" s="395">
        <v>88</v>
      </c>
      <c r="AF6" s="396">
        <v>6</v>
      </c>
      <c r="AG6" s="395"/>
      <c r="AH6" s="395"/>
      <c r="AI6" s="396">
        <v>66</v>
      </c>
      <c r="AJ6" s="395"/>
      <c r="AK6" s="395"/>
      <c r="AL6" s="405">
        <v>6</v>
      </c>
      <c r="AM6" s="406"/>
      <c r="AN6" s="406"/>
      <c r="AO6" s="405">
        <v>66</v>
      </c>
      <c r="AP6" s="406"/>
      <c r="AQ6" s="406"/>
      <c r="AR6" s="405">
        <v>6</v>
      </c>
      <c r="AS6" s="406"/>
      <c r="AT6" s="406"/>
      <c r="AU6" s="405">
        <v>66</v>
      </c>
      <c r="AV6" s="406"/>
      <c r="AW6" s="406"/>
      <c r="AX6" s="396">
        <v>6</v>
      </c>
      <c r="AY6" s="395"/>
      <c r="AZ6" s="395"/>
      <c r="BA6" s="396">
        <v>66</v>
      </c>
      <c r="BB6" s="395"/>
      <c r="BC6" s="395">
        <v>88</v>
      </c>
      <c r="BD6" s="396">
        <v>6</v>
      </c>
      <c r="BE6" s="395"/>
      <c r="BF6" s="403"/>
      <c r="BG6" s="396">
        <v>66</v>
      </c>
      <c r="BH6" s="395"/>
      <c r="BI6" s="403"/>
      <c r="BJ6" s="406">
        <v>6</v>
      </c>
      <c r="BK6" s="406"/>
      <c r="BL6" s="406"/>
      <c r="BM6" s="405">
        <v>66</v>
      </c>
      <c r="BN6" s="406"/>
      <c r="BO6" s="406"/>
      <c r="BP6" s="405">
        <v>6</v>
      </c>
      <c r="BQ6" s="406"/>
      <c r="BR6" s="406"/>
      <c r="BS6" s="405">
        <v>66</v>
      </c>
      <c r="BT6" s="406"/>
      <c r="BU6" s="406"/>
      <c r="BV6" s="396">
        <v>4</v>
      </c>
      <c r="BW6" s="395"/>
      <c r="BX6" s="395"/>
      <c r="BY6" s="396">
        <v>44</v>
      </c>
      <c r="BZ6" s="395"/>
      <c r="CA6" s="395">
        <v>88</v>
      </c>
      <c r="CB6" s="396">
        <v>4</v>
      </c>
      <c r="CC6" s="395"/>
      <c r="CD6" s="395"/>
      <c r="CE6" s="396">
        <v>44</v>
      </c>
      <c r="CF6" s="395"/>
      <c r="CG6" s="395"/>
      <c r="CH6" s="405">
        <v>4</v>
      </c>
      <c r="CI6" s="406"/>
      <c r="CJ6" s="406"/>
      <c r="CK6" s="405">
        <v>44</v>
      </c>
      <c r="CL6" s="406"/>
      <c r="CM6" s="406"/>
      <c r="CN6" s="405">
        <v>4</v>
      </c>
      <c r="CO6" s="406"/>
      <c r="CP6" s="406"/>
      <c r="CQ6" s="405">
        <v>44</v>
      </c>
      <c r="CR6" s="406"/>
      <c r="CS6" s="442"/>
      <c r="CT6" s="406">
        <v>2</v>
      </c>
      <c r="CU6" s="406"/>
      <c r="CV6" s="406"/>
      <c r="CW6" s="405">
        <v>22</v>
      </c>
      <c r="CX6" s="406"/>
      <c r="CY6" s="442">
        <v>88</v>
      </c>
      <c r="CZ6" s="396">
        <v>2</v>
      </c>
      <c r="DA6" s="395"/>
      <c r="DB6" s="395"/>
      <c r="DC6" s="396">
        <v>22</v>
      </c>
      <c r="DD6" s="395"/>
      <c r="DE6" s="403"/>
      <c r="DF6" s="405">
        <v>1</v>
      </c>
      <c r="DG6" s="406"/>
      <c r="DH6" s="406"/>
      <c r="DI6" s="405">
        <v>88</v>
      </c>
      <c r="DJ6" s="406"/>
      <c r="DK6" s="442"/>
      <c r="DL6" s="406">
        <v>7</v>
      </c>
      <c r="DM6" s="406"/>
      <c r="DN6" s="442"/>
      <c r="DO6" s="396">
        <v>66</v>
      </c>
      <c r="DP6" s="395"/>
      <c r="DQ6" s="403"/>
    </row>
    <row r="7" spans="1:121" x14ac:dyDescent="0.2">
      <c r="A7" s="8" t="s">
        <v>167</v>
      </c>
      <c r="B7" s="396">
        <v>1</v>
      </c>
      <c r="C7" s="395"/>
      <c r="D7" s="403"/>
      <c r="E7" s="395">
        <v>11</v>
      </c>
      <c r="F7" s="395"/>
      <c r="G7" s="395">
        <v>33</v>
      </c>
      <c r="H7" s="451">
        <v>1</v>
      </c>
      <c r="I7" s="395"/>
      <c r="J7" s="395"/>
      <c r="K7" s="396">
        <v>11</v>
      </c>
      <c r="L7" s="395"/>
      <c r="M7" s="395"/>
      <c r="N7" s="405">
        <v>1</v>
      </c>
      <c r="O7" s="406"/>
      <c r="P7" s="406"/>
      <c r="Q7" s="405">
        <v>11</v>
      </c>
      <c r="R7" s="406"/>
      <c r="S7" s="406"/>
      <c r="T7" s="405">
        <v>1</v>
      </c>
      <c r="U7" s="406"/>
      <c r="V7" s="406"/>
      <c r="W7" s="405">
        <v>11</v>
      </c>
      <c r="X7" s="406"/>
      <c r="Y7" s="406"/>
      <c r="Z7" s="396">
        <v>2</v>
      </c>
      <c r="AA7" s="395"/>
      <c r="AB7" s="395"/>
      <c r="AC7" s="396">
        <v>22</v>
      </c>
      <c r="AD7" s="395"/>
      <c r="AE7" s="395">
        <v>33</v>
      </c>
      <c r="AF7" s="396">
        <v>2</v>
      </c>
      <c r="AG7" s="395"/>
      <c r="AH7" s="395"/>
      <c r="AI7" s="396">
        <v>22</v>
      </c>
      <c r="AJ7" s="395"/>
      <c r="AK7" s="395"/>
      <c r="AL7" s="405">
        <v>2</v>
      </c>
      <c r="AM7" s="406"/>
      <c r="AN7" s="406"/>
      <c r="AO7" s="405">
        <v>22</v>
      </c>
      <c r="AP7" s="406"/>
      <c r="AQ7" s="406"/>
      <c r="AR7" s="405">
        <v>2</v>
      </c>
      <c r="AS7" s="406"/>
      <c r="AT7" s="406"/>
      <c r="AU7" s="405">
        <v>22</v>
      </c>
      <c r="AV7" s="406"/>
      <c r="AW7" s="406"/>
      <c r="AX7" s="396">
        <v>7</v>
      </c>
      <c r="AY7" s="395"/>
      <c r="AZ7" s="395"/>
      <c r="BA7" s="396">
        <v>77</v>
      </c>
      <c r="BB7" s="395"/>
      <c r="BC7" s="395">
        <v>33</v>
      </c>
      <c r="BD7" s="396">
        <v>7</v>
      </c>
      <c r="BE7" s="395"/>
      <c r="BF7" s="403"/>
      <c r="BG7" s="396">
        <v>77</v>
      </c>
      <c r="BH7" s="395"/>
      <c r="BI7" s="403"/>
      <c r="BJ7" s="406">
        <v>7</v>
      </c>
      <c r="BK7" s="406"/>
      <c r="BL7" s="406"/>
      <c r="BM7" s="405">
        <v>77</v>
      </c>
      <c r="BN7" s="406"/>
      <c r="BO7" s="406"/>
      <c r="BP7" s="405">
        <v>7</v>
      </c>
      <c r="BQ7" s="406"/>
      <c r="BR7" s="406"/>
      <c r="BS7" s="405">
        <v>77</v>
      </c>
      <c r="BT7" s="406"/>
      <c r="BU7" s="406"/>
      <c r="BV7" s="396">
        <v>2</v>
      </c>
      <c r="BW7" s="395"/>
      <c r="BX7" s="395"/>
      <c r="BY7" s="396">
        <v>22</v>
      </c>
      <c r="BZ7" s="395"/>
      <c r="CA7" s="395">
        <v>33</v>
      </c>
      <c r="CB7" s="396">
        <v>2</v>
      </c>
      <c r="CC7" s="395"/>
      <c r="CD7" s="395"/>
      <c r="CE7" s="396">
        <v>22</v>
      </c>
      <c r="CF7" s="395"/>
      <c r="CG7" s="395"/>
      <c r="CH7" s="405">
        <v>2</v>
      </c>
      <c r="CI7" s="406"/>
      <c r="CJ7" s="406"/>
      <c r="CK7" s="405">
        <v>22</v>
      </c>
      <c r="CL7" s="406"/>
      <c r="CM7" s="406"/>
      <c r="CN7" s="405">
        <v>2</v>
      </c>
      <c r="CO7" s="406"/>
      <c r="CP7" s="406"/>
      <c r="CQ7" s="405">
        <v>22</v>
      </c>
      <c r="CR7" s="406"/>
      <c r="CS7" s="442"/>
      <c r="CT7" s="406">
        <v>7</v>
      </c>
      <c r="CU7" s="406"/>
      <c r="CV7" s="406"/>
      <c r="CW7" s="405">
        <v>77</v>
      </c>
      <c r="CX7" s="406"/>
      <c r="CY7" s="442">
        <v>33</v>
      </c>
      <c r="CZ7" s="396">
        <v>7</v>
      </c>
      <c r="DA7" s="395"/>
      <c r="DB7" s="395"/>
      <c r="DC7" s="396">
        <v>77</v>
      </c>
      <c r="DD7" s="395"/>
      <c r="DE7" s="403"/>
      <c r="DF7" s="405">
        <v>2</v>
      </c>
      <c r="DG7" s="406"/>
      <c r="DH7" s="406"/>
      <c r="DI7" s="405">
        <v>11</v>
      </c>
      <c r="DJ7" s="406"/>
      <c r="DK7" s="442"/>
      <c r="DL7" s="406">
        <v>8</v>
      </c>
      <c r="DM7" s="406"/>
      <c r="DN7" s="442"/>
      <c r="DO7" s="396">
        <v>77</v>
      </c>
      <c r="DP7" s="395"/>
      <c r="DQ7" s="403"/>
    </row>
    <row r="8" spans="1:121" x14ac:dyDescent="0.2">
      <c r="A8" s="8" t="s">
        <v>168</v>
      </c>
      <c r="B8" s="396">
        <v>8</v>
      </c>
      <c r="C8" s="395"/>
      <c r="D8" s="403"/>
      <c r="E8" s="395">
        <v>88</v>
      </c>
      <c r="F8" s="395"/>
      <c r="G8" s="395">
        <v>44</v>
      </c>
      <c r="H8" s="396">
        <v>8</v>
      </c>
      <c r="I8" s="395"/>
      <c r="J8" s="395"/>
      <c r="K8" s="396">
        <v>88</v>
      </c>
      <c r="L8" s="395"/>
      <c r="M8" s="395"/>
      <c r="N8" s="405">
        <v>8</v>
      </c>
      <c r="O8" s="406"/>
      <c r="P8" s="406"/>
      <c r="Q8" s="405">
        <v>88</v>
      </c>
      <c r="R8" s="406"/>
      <c r="S8" s="406"/>
      <c r="T8" s="405">
        <v>8</v>
      </c>
      <c r="U8" s="406"/>
      <c r="V8" s="406"/>
      <c r="W8" s="405">
        <v>88</v>
      </c>
      <c r="X8" s="406"/>
      <c r="Y8" s="406"/>
      <c r="Z8" s="396">
        <v>8</v>
      </c>
      <c r="AA8" s="395"/>
      <c r="AB8" s="395"/>
      <c r="AC8" s="396">
        <v>88</v>
      </c>
      <c r="AD8" s="395"/>
      <c r="AE8" s="395">
        <v>44</v>
      </c>
      <c r="AF8" s="396">
        <v>8</v>
      </c>
      <c r="AG8" s="395"/>
      <c r="AH8" s="395"/>
      <c r="AI8" s="396">
        <v>88</v>
      </c>
      <c r="AJ8" s="395"/>
      <c r="AK8" s="395"/>
      <c r="AL8" s="405">
        <v>8</v>
      </c>
      <c r="AM8" s="406"/>
      <c r="AN8" s="406"/>
      <c r="AO8" s="405">
        <v>88</v>
      </c>
      <c r="AP8" s="406"/>
      <c r="AQ8" s="406"/>
      <c r="AR8" s="405">
        <v>8</v>
      </c>
      <c r="AS8" s="406"/>
      <c r="AT8" s="406"/>
      <c r="AU8" s="405">
        <v>88</v>
      </c>
      <c r="AV8" s="406"/>
      <c r="AW8" s="406"/>
      <c r="AX8" s="396">
        <v>4</v>
      </c>
      <c r="AY8" s="395"/>
      <c r="AZ8" s="395"/>
      <c r="BA8" s="396">
        <v>44</v>
      </c>
      <c r="BB8" s="395"/>
      <c r="BC8" s="395">
        <v>44</v>
      </c>
      <c r="BD8" s="396">
        <v>4</v>
      </c>
      <c r="BE8" s="395"/>
      <c r="BF8" s="403"/>
      <c r="BG8" s="396">
        <v>44</v>
      </c>
      <c r="BH8" s="395"/>
      <c r="BI8" s="403"/>
      <c r="BJ8" s="406">
        <v>4</v>
      </c>
      <c r="BK8" s="406"/>
      <c r="BL8" s="406"/>
      <c r="BM8" s="405">
        <v>44</v>
      </c>
      <c r="BN8" s="406"/>
      <c r="BO8" s="406"/>
      <c r="BP8" s="405">
        <v>4</v>
      </c>
      <c r="BQ8" s="406"/>
      <c r="BR8" s="406"/>
      <c r="BS8" s="405">
        <v>44</v>
      </c>
      <c r="BT8" s="406"/>
      <c r="BU8" s="406"/>
      <c r="BV8" s="396">
        <v>7</v>
      </c>
      <c r="BW8" s="395"/>
      <c r="BX8" s="395"/>
      <c r="BY8" s="396">
        <v>77</v>
      </c>
      <c r="BZ8" s="395"/>
      <c r="CA8" s="395">
        <v>44</v>
      </c>
      <c r="CB8" s="396">
        <v>7</v>
      </c>
      <c r="CC8" s="395"/>
      <c r="CD8" s="395"/>
      <c r="CE8" s="396">
        <v>77</v>
      </c>
      <c r="CF8" s="395"/>
      <c r="CG8" s="395"/>
      <c r="CH8" s="405">
        <v>7</v>
      </c>
      <c r="CI8" s="406"/>
      <c r="CJ8" s="406"/>
      <c r="CK8" s="405">
        <v>77</v>
      </c>
      <c r="CL8" s="406"/>
      <c r="CM8" s="406"/>
      <c r="CN8" s="405">
        <v>7</v>
      </c>
      <c r="CO8" s="406"/>
      <c r="CP8" s="406"/>
      <c r="CQ8" s="405">
        <v>77</v>
      </c>
      <c r="CR8" s="406"/>
      <c r="CS8" s="442"/>
      <c r="CT8" s="406">
        <v>3</v>
      </c>
      <c r="CU8" s="406"/>
      <c r="CV8" s="406"/>
      <c r="CW8" s="405">
        <v>33</v>
      </c>
      <c r="CX8" s="406"/>
      <c r="CY8" s="442">
        <v>44</v>
      </c>
      <c r="CZ8" s="396">
        <v>3</v>
      </c>
      <c r="DA8" s="395"/>
      <c r="DB8" s="395"/>
      <c r="DC8" s="396">
        <v>33</v>
      </c>
      <c r="DD8" s="395"/>
      <c r="DE8" s="403"/>
      <c r="DF8" s="405">
        <v>3</v>
      </c>
      <c r="DG8" s="406"/>
      <c r="DH8" s="406"/>
      <c r="DI8" s="405">
        <v>22</v>
      </c>
      <c r="DJ8" s="406"/>
      <c r="DK8" s="442"/>
      <c r="DL8" s="406">
        <v>1</v>
      </c>
      <c r="DM8" s="406"/>
      <c r="DN8" s="442"/>
      <c r="DO8" s="396">
        <v>88</v>
      </c>
      <c r="DP8" s="395"/>
      <c r="DQ8" s="403"/>
    </row>
    <row r="9" spans="1:121" ht="13.5" thickBot="1" x14ac:dyDescent="0.25">
      <c r="A9" s="8" t="s">
        <v>169</v>
      </c>
      <c r="B9" s="398">
        <v>3</v>
      </c>
      <c r="C9" s="397"/>
      <c r="D9" s="404"/>
      <c r="E9" s="397">
        <v>33</v>
      </c>
      <c r="F9" s="397"/>
      <c r="G9" s="397">
        <v>11</v>
      </c>
      <c r="H9" s="398">
        <v>3</v>
      </c>
      <c r="I9" s="397"/>
      <c r="J9" s="397"/>
      <c r="K9" s="398">
        <v>33</v>
      </c>
      <c r="L9" s="397"/>
      <c r="M9" s="397"/>
      <c r="N9" s="407">
        <v>3</v>
      </c>
      <c r="O9" s="408"/>
      <c r="P9" s="408"/>
      <c r="Q9" s="407">
        <v>33</v>
      </c>
      <c r="R9" s="408"/>
      <c r="S9" s="408"/>
      <c r="T9" s="407">
        <v>3</v>
      </c>
      <c r="U9" s="408"/>
      <c r="V9" s="408"/>
      <c r="W9" s="407">
        <v>33</v>
      </c>
      <c r="X9" s="408"/>
      <c r="Y9" s="408"/>
      <c r="Z9" s="398">
        <v>3</v>
      </c>
      <c r="AA9" s="397"/>
      <c r="AB9" s="397"/>
      <c r="AC9" s="398">
        <v>33</v>
      </c>
      <c r="AD9" s="397"/>
      <c r="AE9" s="397">
        <v>11</v>
      </c>
      <c r="AF9" s="398">
        <v>3</v>
      </c>
      <c r="AG9" s="397"/>
      <c r="AH9" s="397"/>
      <c r="AI9" s="398">
        <v>33</v>
      </c>
      <c r="AJ9" s="397"/>
      <c r="AK9" s="397"/>
      <c r="AL9" s="407">
        <v>3</v>
      </c>
      <c r="AM9" s="408"/>
      <c r="AN9" s="408"/>
      <c r="AO9" s="407">
        <v>33</v>
      </c>
      <c r="AP9" s="408"/>
      <c r="AQ9" s="408"/>
      <c r="AR9" s="407">
        <v>3</v>
      </c>
      <c r="AS9" s="408"/>
      <c r="AT9" s="408"/>
      <c r="AU9" s="407">
        <v>33</v>
      </c>
      <c r="AV9" s="408"/>
      <c r="AW9" s="408"/>
      <c r="AX9" s="398">
        <v>1</v>
      </c>
      <c r="AY9" s="397"/>
      <c r="AZ9" s="397"/>
      <c r="BA9" s="398">
        <v>11</v>
      </c>
      <c r="BB9" s="397"/>
      <c r="BC9" s="397">
        <v>11</v>
      </c>
      <c r="BD9" s="398">
        <v>1</v>
      </c>
      <c r="BE9" s="397"/>
      <c r="BF9" s="404"/>
      <c r="BG9" s="398">
        <v>11</v>
      </c>
      <c r="BH9" s="397"/>
      <c r="BI9" s="404"/>
      <c r="BJ9" s="408">
        <v>1</v>
      </c>
      <c r="BK9" s="408"/>
      <c r="BL9" s="408"/>
      <c r="BM9" s="407">
        <v>11</v>
      </c>
      <c r="BN9" s="408"/>
      <c r="BO9" s="408"/>
      <c r="BP9" s="407">
        <v>1</v>
      </c>
      <c r="BQ9" s="408"/>
      <c r="BR9" s="408"/>
      <c r="BS9" s="407">
        <v>11</v>
      </c>
      <c r="BT9" s="408"/>
      <c r="BU9" s="408"/>
      <c r="BV9" s="398">
        <v>5</v>
      </c>
      <c r="BW9" s="397"/>
      <c r="BX9" s="397"/>
      <c r="BY9" s="398">
        <v>55</v>
      </c>
      <c r="BZ9" s="397"/>
      <c r="CA9" s="397">
        <v>11</v>
      </c>
      <c r="CB9" s="398">
        <v>5</v>
      </c>
      <c r="CC9" s="397"/>
      <c r="CD9" s="397"/>
      <c r="CE9" s="398">
        <v>55</v>
      </c>
      <c r="CF9" s="397"/>
      <c r="CG9" s="397"/>
      <c r="CH9" s="407">
        <v>5</v>
      </c>
      <c r="CI9" s="408"/>
      <c r="CJ9" s="408"/>
      <c r="CK9" s="407">
        <v>55</v>
      </c>
      <c r="CL9" s="408"/>
      <c r="CM9" s="408"/>
      <c r="CN9" s="407">
        <v>5</v>
      </c>
      <c r="CO9" s="408"/>
      <c r="CP9" s="408"/>
      <c r="CQ9" s="407">
        <v>55</v>
      </c>
      <c r="CR9" s="408"/>
      <c r="CS9" s="443"/>
      <c r="CT9" s="408">
        <v>1</v>
      </c>
      <c r="CU9" s="408"/>
      <c r="CV9" s="408"/>
      <c r="CW9" s="407">
        <v>11</v>
      </c>
      <c r="CX9" s="408"/>
      <c r="CY9" s="443">
        <v>11</v>
      </c>
      <c r="CZ9" s="398">
        <v>1</v>
      </c>
      <c r="DA9" s="397"/>
      <c r="DB9" s="397"/>
      <c r="DC9" s="398">
        <v>11</v>
      </c>
      <c r="DD9" s="397"/>
      <c r="DE9" s="404"/>
      <c r="DF9" s="407">
        <v>4</v>
      </c>
      <c r="DG9" s="408"/>
      <c r="DH9" s="408"/>
      <c r="DI9" s="407">
        <v>33</v>
      </c>
      <c r="DJ9" s="408"/>
      <c r="DK9" s="443"/>
      <c r="DL9" s="408">
        <v>2</v>
      </c>
      <c r="DM9" s="408"/>
      <c r="DN9" s="443"/>
      <c r="DO9" s="398">
        <v>11</v>
      </c>
      <c r="DP9" s="397"/>
      <c r="DQ9" s="404"/>
    </row>
    <row r="10" spans="1:121" ht="8.25" customHeight="1" x14ac:dyDescent="0.2">
      <c r="B10" s="201"/>
      <c r="C10" s="212"/>
      <c r="D10" s="202"/>
      <c r="E10" s="202"/>
      <c r="F10" s="202"/>
      <c r="G10" s="204"/>
      <c r="H10" s="164"/>
      <c r="I10" s="165"/>
      <c r="J10" s="165"/>
      <c r="K10" s="165"/>
      <c r="L10" s="165"/>
      <c r="M10" s="166"/>
      <c r="N10" s="199"/>
      <c r="O10" s="200"/>
      <c r="P10" s="200"/>
      <c r="Q10" s="200"/>
      <c r="R10" s="200"/>
      <c r="S10" s="203"/>
      <c r="T10" s="163"/>
      <c r="U10" s="161"/>
      <c r="V10" s="161"/>
      <c r="W10" s="161"/>
      <c r="X10" s="161"/>
      <c r="Y10" s="162"/>
      <c r="Z10" s="164"/>
      <c r="AA10" s="165"/>
      <c r="AB10" s="165"/>
      <c r="AC10" s="165"/>
      <c r="AD10" s="165"/>
      <c r="AE10" s="166"/>
      <c r="AF10" s="201"/>
      <c r="AG10" s="202"/>
      <c r="AH10" s="202"/>
      <c r="AI10" s="202"/>
      <c r="AJ10" s="202"/>
      <c r="AK10" s="204"/>
      <c r="AL10" s="199"/>
      <c r="AM10" s="200"/>
      <c r="AN10" s="200"/>
      <c r="AO10" s="200"/>
      <c r="AP10" s="200"/>
      <c r="AQ10" s="203"/>
      <c r="AR10" s="163"/>
      <c r="AS10" s="161"/>
      <c r="AT10" s="161"/>
      <c r="AU10" s="161"/>
      <c r="AV10" s="161"/>
      <c r="AW10" s="162"/>
      <c r="AX10" s="164"/>
      <c r="AY10" s="165"/>
      <c r="AZ10" s="165"/>
      <c r="BA10" s="165"/>
      <c r="BB10" s="165"/>
      <c r="BC10" s="166"/>
      <c r="BD10" s="208"/>
      <c r="BE10" s="209"/>
      <c r="BF10" s="209"/>
      <c r="BG10" s="209"/>
      <c r="BH10" s="209"/>
      <c r="BI10" s="210"/>
      <c r="BJ10" s="205"/>
      <c r="BK10" s="206"/>
      <c r="BL10" s="206"/>
      <c r="BM10" s="206"/>
      <c r="BN10" s="206"/>
      <c r="BO10" s="207"/>
      <c r="BP10" s="205"/>
      <c r="BQ10" s="206"/>
      <c r="BR10" s="206"/>
      <c r="BS10" s="206"/>
      <c r="BT10" s="206"/>
      <c r="BU10" s="207"/>
      <c r="BV10" s="208"/>
      <c r="BW10" s="209"/>
      <c r="BX10" s="209"/>
      <c r="BY10" s="209"/>
      <c r="BZ10" s="209"/>
      <c r="CA10" s="210"/>
      <c r="CB10" s="208"/>
      <c r="CC10" s="209"/>
      <c r="CD10" s="209"/>
      <c r="CE10" s="209"/>
      <c r="CF10" s="209"/>
      <c r="CG10" s="210"/>
      <c r="CH10" s="205"/>
      <c r="CI10" s="206"/>
      <c r="CJ10" s="206"/>
      <c r="CK10" s="206"/>
      <c r="CL10" s="206"/>
      <c r="CM10" s="207"/>
      <c r="CN10" s="205"/>
      <c r="CO10" s="206"/>
      <c r="CP10" s="206"/>
      <c r="CQ10" s="206"/>
      <c r="CR10" s="206"/>
      <c r="CS10" s="207"/>
      <c r="CT10" s="205"/>
      <c r="CU10" s="206"/>
      <c r="CV10" s="206"/>
      <c r="CW10" s="206"/>
      <c r="CX10" s="206"/>
      <c r="CY10" s="207"/>
      <c r="CZ10" s="214"/>
      <c r="DA10" s="215"/>
      <c r="DB10" s="215"/>
      <c r="DC10" s="215"/>
      <c r="DD10" s="215"/>
      <c r="DE10" s="216"/>
      <c r="DF10" s="205"/>
      <c r="DG10" s="206"/>
      <c r="DH10" s="206"/>
      <c r="DI10" s="206"/>
      <c r="DJ10" s="206"/>
      <c r="DK10" s="207"/>
      <c r="DL10" s="156"/>
      <c r="DM10" s="157"/>
      <c r="DN10" s="157"/>
      <c r="DO10" s="157"/>
      <c r="DP10" s="157"/>
      <c r="DQ10" s="158"/>
    </row>
    <row r="11" spans="1:121" s="159" customFormat="1" x14ac:dyDescent="0.2">
      <c r="A11" s="181"/>
      <c r="B11" s="436" t="s">
        <v>153</v>
      </c>
      <c r="C11" s="437"/>
      <c r="D11" s="437"/>
      <c r="E11" s="437"/>
      <c r="F11" s="437"/>
      <c r="G11" s="438"/>
      <c r="H11" s="436" t="s">
        <v>153</v>
      </c>
      <c r="I11" s="437"/>
      <c r="J11" s="437"/>
      <c r="K11" s="437"/>
      <c r="L11" s="437"/>
      <c r="M11" s="438"/>
      <c r="N11" s="430" t="s">
        <v>153</v>
      </c>
      <c r="O11" s="431"/>
      <c r="P11" s="431"/>
      <c r="Q11" s="431"/>
      <c r="R11" s="431"/>
      <c r="S11" s="432"/>
      <c r="T11" s="430" t="s">
        <v>153</v>
      </c>
      <c r="U11" s="431"/>
      <c r="V11" s="431"/>
      <c r="W11" s="431"/>
      <c r="X11" s="431"/>
      <c r="Y11" s="432"/>
      <c r="Z11" s="436" t="s">
        <v>153</v>
      </c>
      <c r="AA11" s="437"/>
      <c r="AB11" s="437"/>
      <c r="AC11" s="437"/>
      <c r="AD11" s="437"/>
      <c r="AE11" s="438"/>
      <c r="AF11" s="436" t="s">
        <v>153</v>
      </c>
      <c r="AG11" s="437"/>
      <c r="AH11" s="437"/>
      <c r="AI11" s="437"/>
      <c r="AJ11" s="437"/>
      <c r="AK11" s="438"/>
      <c r="AL11" s="430" t="s">
        <v>153</v>
      </c>
      <c r="AM11" s="431"/>
      <c r="AN11" s="431"/>
      <c r="AO11" s="431"/>
      <c r="AP11" s="431"/>
      <c r="AQ11" s="432"/>
      <c r="AR11" s="430" t="s">
        <v>153</v>
      </c>
      <c r="AS11" s="431"/>
      <c r="AT11" s="431"/>
      <c r="AU11" s="431"/>
      <c r="AV11" s="431"/>
      <c r="AW11" s="432"/>
      <c r="AX11" s="436" t="s">
        <v>153</v>
      </c>
      <c r="AY11" s="437"/>
      <c r="AZ11" s="437"/>
      <c r="BA11" s="437"/>
      <c r="BB11" s="437"/>
      <c r="BC11" s="438"/>
      <c r="BD11" s="436" t="s">
        <v>153</v>
      </c>
      <c r="BE11" s="437"/>
      <c r="BF11" s="437"/>
      <c r="BG11" s="437"/>
      <c r="BH11" s="437"/>
      <c r="BI11" s="438"/>
      <c r="BJ11" s="430" t="s">
        <v>153</v>
      </c>
      <c r="BK11" s="431"/>
      <c r="BL11" s="431"/>
      <c r="BM11" s="431"/>
      <c r="BN11" s="431"/>
      <c r="BO11" s="432"/>
      <c r="BP11" s="430" t="s">
        <v>153</v>
      </c>
      <c r="BQ11" s="431"/>
      <c r="BR11" s="431"/>
      <c r="BS11" s="431"/>
      <c r="BT11" s="431"/>
      <c r="BU11" s="432"/>
      <c r="BV11" s="436" t="s">
        <v>153</v>
      </c>
      <c r="BW11" s="437"/>
      <c r="BX11" s="437"/>
      <c r="BY11" s="437"/>
      <c r="BZ11" s="437"/>
      <c r="CA11" s="438"/>
      <c r="CB11" s="436" t="s">
        <v>153</v>
      </c>
      <c r="CC11" s="437"/>
      <c r="CD11" s="437"/>
      <c r="CE11" s="437"/>
      <c r="CF11" s="437"/>
      <c r="CG11" s="438"/>
      <c r="CH11" s="430" t="s">
        <v>153</v>
      </c>
      <c r="CI11" s="431"/>
      <c r="CJ11" s="431"/>
      <c r="CK11" s="431"/>
      <c r="CL11" s="431"/>
      <c r="CM11" s="432"/>
      <c r="CN11" s="430" t="s">
        <v>153</v>
      </c>
      <c r="CO11" s="431"/>
      <c r="CP11" s="431"/>
      <c r="CQ11" s="431"/>
      <c r="CR11" s="431"/>
      <c r="CS11" s="432"/>
      <c r="CT11" s="430" t="s">
        <v>153</v>
      </c>
      <c r="CU11" s="431"/>
      <c r="CV11" s="431"/>
      <c r="CW11" s="431"/>
      <c r="CX11" s="431"/>
      <c r="CY11" s="432"/>
      <c r="CZ11" s="436" t="s">
        <v>153</v>
      </c>
      <c r="DA11" s="437"/>
      <c r="DB11" s="437"/>
      <c r="DC11" s="437"/>
      <c r="DD11" s="437"/>
      <c r="DE11" s="438"/>
      <c r="DF11" s="430" t="s">
        <v>153</v>
      </c>
      <c r="DG11" s="431"/>
      <c r="DH11" s="431"/>
      <c r="DI11" s="431"/>
      <c r="DJ11" s="431"/>
      <c r="DK11" s="432"/>
      <c r="DL11" s="447" t="s">
        <v>153</v>
      </c>
      <c r="DM11" s="448"/>
      <c r="DN11" s="448"/>
      <c r="DO11" s="448"/>
      <c r="DP11" s="448"/>
      <c r="DQ11" s="449"/>
    </row>
    <row r="12" spans="1:121" ht="13.5" thickBot="1" x14ac:dyDescent="0.25">
      <c r="B12" s="384">
        <f>15-COUNTBLANK(B13:B27)</f>
        <v>0</v>
      </c>
      <c r="C12" s="385"/>
      <c r="D12" s="385"/>
      <c r="E12" s="385"/>
      <c r="F12" s="385"/>
      <c r="G12" s="386"/>
      <c r="H12" s="384">
        <f>15-COUNTBLANK(H13:H27)</f>
        <v>0</v>
      </c>
      <c r="I12" s="385"/>
      <c r="J12" s="385"/>
      <c r="K12" s="385"/>
      <c r="L12" s="385"/>
      <c r="M12" s="386"/>
      <c r="N12" s="415">
        <f>15-COUNTBLANK(N13:N27)</f>
        <v>0</v>
      </c>
      <c r="O12" s="416"/>
      <c r="P12" s="416"/>
      <c r="Q12" s="416"/>
      <c r="R12" s="416"/>
      <c r="S12" s="417"/>
      <c r="T12" s="415">
        <f>15-COUNTBLANK(T13:T27)</f>
        <v>0</v>
      </c>
      <c r="U12" s="416"/>
      <c r="V12" s="416"/>
      <c r="W12" s="416"/>
      <c r="X12" s="416"/>
      <c r="Y12" s="417"/>
      <c r="Z12" s="384">
        <f>15-COUNTBLANK(Z13:Z27)</f>
        <v>0</v>
      </c>
      <c r="AA12" s="385"/>
      <c r="AB12" s="385"/>
      <c r="AC12" s="385"/>
      <c r="AD12" s="385"/>
      <c r="AE12" s="386"/>
      <c r="AF12" s="384">
        <f>15-COUNTBLANK(AF13:AF27)</f>
        <v>0</v>
      </c>
      <c r="AG12" s="385"/>
      <c r="AH12" s="385"/>
      <c r="AI12" s="385"/>
      <c r="AJ12" s="385"/>
      <c r="AK12" s="386"/>
      <c r="AL12" s="415">
        <f>15-COUNTBLANK(AL13:AL27)</f>
        <v>0</v>
      </c>
      <c r="AM12" s="416"/>
      <c r="AN12" s="416"/>
      <c r="AO12" s="416"/>
      <c r="AP12" s="416"/>
      <c r="AQ12" s="417"/>
      <c r="AR12" s="415">
        <f>15-COUNTBLANK(AR13:AR27)</f>
        <v>0</v>
      </c>
      <c r="AS12" s="416"/>
      <c r="AT12" s="416"/>
      <c r="AU12" s="416"/>
      <c r="AV12" s="416"/>
      <c r="AW12" s="417"/>
      <c r="AX12" s="384">
        <f>15-COUNTBLANK(AX13:AX27)</f>
        <v>0</v>
      </c>
      <c r="AY12" s="385"/>
      <c r="AZ12" s="385"/>
      <c r="BA12" s="385"/>
      <c r="BB12" s="385"/>
      <c r="BC12" s="386"/>
      <c r="BD12" s="384">
        <f>15-COUNTBLANK(BD13:BD27)</f>
        <v>0</v>
      </c>
      <c r="BE12" s="385"/>
      <c r="BF12" s="385"/>
      <c r="BG12" s="385"/>
      <c r="BH12" s="385"/>
      <c r="BI12" s="386"/>
      <c r="BJ12" s="415">
        <f>15-COUNTBLANK(BJ13:BJ27)</f>
        <v>0</v>
      </c>
      <c r="BK12" s="416"/>
      <c r="BL12" s="416"/>
      <c r="BM12" s="416"/>
      <c r="BN12" s="416"/>
      <c r="BO12" s="417"/>
      <c r="BP12" s="415">
        <f>15-COUNTBLANK(BP13:BP27)</f>
        <v>0</v>
      </c>
      <c r="BQ12" s="416"/>
      <c r="BR12" s="416"/>
      <c r="BS12" s="416"/>
      <c r="BT12" s="416"/>
      <c r="BU12" s="417"/>
      <c r="BV12" s="384">
        <f>15-COUNTBLANK(BV13:BV27)</f>
        <v>0</v>
      </c>
      <c r="BW12" s="385"/>
      <c r="BX12" s="385"/>
      <c r="BY12" s="385"/>
      <c r="BZ12" s="385"/>
      <c r="CA12" s="386"/>
      <c r="CB12" s="384">
        <f>15-COUNTBLANK(CB13:CB27)</f>
        <v>0</v>
      </c>
      <c r="CC12" s="385"/>
      <c r="CD12" s="385"/>
      <c r="CE12" s="385"/>
      <c r="CF12" s="385"/>
      <c r="CG12" s="386"/>
      <c r="CH12" s="415">
        <f>15-COUNTBLANK(CH13:CH27)</f>
        <v>0</v>
      </c>
      <c r="CI12" s="416"/>
      <c r="CJ12" s="416"/>
      <c r="CK12" s="416"/>
      <c r="CL12" s="416"/>
      <c r="CM12" s="417"/>
      <c r="CN12" s="415">
        <f>15-COUNTBLANK(CN13:CN27)</f>
        <v>0</v>
      </c>
      <c r="CO12" s="416"/>
      <c r="CP12" s="416"/>
      <c r="CQ12" s="416"/>
      <c r="CR12" s="416"/>
      <c r="CS12" s="417"/>
      <c r="CT12" s="415">
        <f>15-COUNTBLANK(CT13:CT27)</f>
        <v>0</v>
      </c>
      <c r="CU12" s="416"/>
      <c r="CV12" s="416"/>
      <c r="CW12" s="416"/>
      <c r="CX12" s="416"/>
      <c r="CY12" s="417"/>
      <c r="CZ12" s="384">
        <f>15-COUNTBLANK(CZ13:CZ27)</f>
        <v>0</v>
      </c>
      <c r="DA12" s="385"/>
      <c r="DB12" s="385"/>
      <c r="DC12" s="385"/>
      <c r="DD12" s="385"/>
      <c r="DE12" s="386"/>
      <c r="DF12" s="415">
        <f>15-COUNTBLANK(DF13:DF27)</f>
        <v>0</v>
      </c>
      <c r="DG12" s="416"/>
      <c r="DH12" s="416"/>
      <c r="DI12" s="416"/>
      <c r="DJ12" s="416"/>
      <c r="DK12" s="417"/>
      <c r="DL12" s="444"/>
      <c r="DM12" s="445"/>
      <c r="DN12" s="445"/>
      <c r="DO12" s="445"/>
      <c r="DP12" s="445"/>
      <c r="DQ12" s="446"/>
    </row>
    <row r="13" spans="1:121" x14ac:dyDescent="0.2">
      <c r="B13" s="387" t="str">
        <f t="array" ref="B13">IFERROR(INDEX('U17 Non Counters'!$G$3:$G$176, SMALL(IF('Lane Draws'!$C$1='U17 Non Counters'!$F$3:$F$176, ROW('U17 Non Counters'!$F$3:$F$176)-MIN(ROW('U17 Non Counters'!$F$3:$F$176))+1, ""), ROW(B1))),"")</f>
        <v/>
      </c>
      <c r="C13" s="388"/>
      <c r="D13" s="388"/>
      <c r="E13" s="388"/>
      <c r="F13" s="388"/>
      <c r="G13" s="388"/>
      <c r="H13" s="387" t="str">
        <f t="array" ref="H13">IFERROR(INDEX('U20 Non Counters'!$G$3:$G$116, SMALL(IF('Lane Draws'!$I$1='U20 Non Counters'!$F$3:$F$116, ROW('U20 Non Counters'!$F$3:$F$116)-MIN(ROW('U20 Non Counters'!$F$3:$F$116))+1, ""), ROW(B1))),"")</f>
        <v/>
      </c>
      <c r="I13" s="388"/>
      <c r="J13" s="388"/>
      <c r="K13" s="388"/>
      <c r="L13" s="388"/>
      <c r="M13" s="389"/>
      <c r="N13" s="421" t="str">
        <f t="array" ref="N13">IFERROR(INDEX('U17 Non Counters'!$B$3:$B$116, SMALL(IF('Lane Draws'!$O$1='U17 Non Counters'!$A$3:$A$116, ROW('U17 Non Counters'!$A$3:$A$116)-MIN(ROW('U17 Non Counters'!$A$3:$A$116))+1, ""), ROW(B1))),"")</f>
        <v/>
      </c>
      <c r="O13" s="422"/>
      <c r="P13" s="422"/>
      <c r="Q13" s="422"/>
      <c r="R13" s="422"/>
      <c r="S13" s="423"/>
      <c r="T13" s="421" t="str">
        <f t="array" ref="T13">IFERROR(INDEX('U20 Non Counters'!$B$3:$B$86, SMALL(IF('Lane Draws'!$U$1='U20 Non Counters'!$A$3:$A$86, ROW('U20 Non Counters'!$A$3:$A$86)-MIN(ROW('U20 Non Counters'!$A$3:$A$86))+1, ""), ROW(B1))),"")</f>
        <v/>
      </c>
      <c r="U13" s="422"/>
      <c r="V13" s="422"/>
      <c r="W13" s="422"/>
      <c r="X13" s="422"/>
      <c r="Y13" s="423"/>
      <c r="Z13" s="387" t="str">
        <f t="array" ref="Z13">IFERROR(INDEX('U17 Non Counters'!$G$3:$G$86, SMALL(IF('Lane Draws'!$AA$1='U17 Non Counters'!$F$3:$F$86, ROW('U17 Non Counters'!$F$3:$F$86)-MIN(ROW('U17 Non Counters'!$F$3:$F$86))+1, ""), ROW(B1))),"")</f>
        <v/>
      </c>
      <c r="AA13" s="388"/>
      <c r="AB13" s="388"/>
      <c r="AC13" s="388"/>
      <c r="AD13" s="388"/>
      <c r="AE13" s="388"/>
      <c r="AF13" s="387" t="str">
        <f t="array" ref="AF13">IFERROR(INDEX('U20 Non Counters'!$G$3:$G$86, SMALL(IF('Lane Draws'!$AG$1='U20 Non Counters'!$F$3:$F$86, ROW('U20 Non Counters'!$F$3:$F$86)-MIN(ROW('U20 Non Counters'!$F$3:$F$86))+1, ""), ROW(B1))),"")</f>
        <v/>
      </c>
      <c r="AG13" s="388"/>
      <c r="AH13" s="388"/>
      <c r="AI13" s="388"/>
      <c r="AJ13" s="388"/>
      <c r="AK13" s="389"/>
      <c r="AL13" s="421" t="str">
        <f t="array" ref="AL13">IFERROR(INDEX('U17 Non Counters'!$B$3:$B$86, SMALL(IF('Lane Draws'!$AM$1='U17 Non Counters'!$A$3:$A$86, ROW('U17 Non Counters'!$A$3:$A$86)-MIN(ROW('U17 Non Counters'!$A$3:$A$86))+1, ""), ROW(B1))),"")</f>
        <v/>
      </c>
      <c r="AM13" s="422"/>
      <c r="AN13" s="422"/>
      <c r="AO13" s="422"/>
      <c r="AP13" s="422"/>
      <c r="AQ13" s="423"/>
      <c r="AR13" s="421" t="str">
        <f t="array" ref="AR13">IFERROR(INDEX('U20 Non Counters'!$B$3:$B$86, SMALL(IF('Lane Draws'!$AS$1='U20 Non Counters'!$A$3:$A$86, ROW('U20 Non Counters'!$A$3:$A$86)-MIN(ROW('U20 Non Counters'!$A$3:$A$86))+1, ""), ROW(B1))),"")</f>
        <v/>
      </c>
      <c r="AS13" s="422"/>
      <c r="AT13" s="422"/>
      <c r="AU13" s="422"/>
      <c r="AV13" s="422"/>
      <c r="AW13" s="423"/>
      <c r="AX13" s="387" t="str">
        <f t="array" ref="AX13">IFERROR(INDEX('U17 Non Counters'!$G$3:$G$86, SMALL(IF('Lane Draws'!$AY$1='U17 Non Counters'!$F$3:$F$86, ROW('U17 Non Counters'!$F$3:$F$86)-MIN(ROW('U17 Non Counters'!$F$3:$F$86))+1, ""), ROW(B1))),"")</f>
        <v/>
      </c>
      <c r="AY13" s="388"/>
      <c r="AZ13" s="388"/>
      <c r="BA13" s="388"/>
      <c r="BB13" s="388"/>
      <c r="BC13" s="389"/>
      <c r="BD13" s="387" t="str">
        <f t="array" ref="BD13">IFERROR(INDEX('U20 Non Counters'!$G$3:$G$86, SMALL(IF('Lane Draws'!$BE$1='U20 Non Counters'!$F$3:$F$86, ROW('U20 Non Counters'!$F$3:$F$86)-MIN(ROW('U20 Non Counters'!$F$3:$F$86))+1, ""), ROW(B1))),"")</f>
        <v/>
      </c>
      <c r="BE13" s="388"/>
      <c r="BF13" s="388"/>
      <c r="BG13" s="388"/>
      <c r="BH13" s="388"/>
      <c r="BI13" s="389"/>
      <c r="BJ13" s="421" t="str">
        <f t="array" ref="BJ13">IFERROR(INDEX('U17 Non Counters'!$B$3:$B$86, SMALL(IF('Lane Draws'!$BK$1='U17 Non Counters'!$A$3:$A$86, ROW('U17 Non Counters'!$A$3:$A$86)-MIN(ROW('U17 Non Counters'!$A$3:$A$86))+1, ""), ROW(H1))),"")</f>
        <v/>
      </c>
      <c r="BK13" s="422"/>
      <c r="BL13" s="422"/>
      <c r="BM13" s="422"/>
      <c r="BN13" s="422"/>
      <c r="BO13" s="423"/>
      <c r="BP13" s="421" t="str">
        <f t="array" ref="BP13">IFERROR(INDEX('U20 Non Counters'!$B$3:$B$86, SMALL(IF('Lane Draws'!$BQ$1='U20 Non Counters'!$A$3:$A$86, ROW('U20 Non Counters'!$A$3:$A$86)-MIN(ROW('U20 Non Counters'!$A$3:$A$86))+1, ""), ROW(Z1))),"")</f>
        <v/>
      </c>
      <c r="BQ13" s="422"/>
      <c r="BR13" s="422"/>
      <c r="BS13" s="422"/>
      <c r="BT13" s="422"/>
      <c r="BU13" s="423"/>
      <c r="BV13" s="387" t="str">
        <f t="array" ref="BV13">IFERROR(INDEX('U17 Non Counters'!$G$3:$G$86, SMALL(IF('Lane Draws'!$BW$1='U17 Non Counters'!$F$3:$F$86, ROW('U17 Non Counters'!$F$3:$F$86)-MIN(ROW('U17 Non Counters'!$F$3:$F$86))+1, ""), ROW(Z1))),"")</f>
        <v/>
      </c>
      <c r="BW13" s="388"/>
      <c r="BX13" s="388"/>
      <c r="BY13" s="388"/>
      <c r="BZ13" s="388"/>
      <c r="CA13" s="389"/>
      <c r="CB13" s="387" t="str">
        <f t="array" ref="CB13">IFERROR(INDEX('U20 Non Counters'!$G$3:$G$86, SMALL(IF('Lane Draws'!$CC$1='U20 Non Counters'!$F$3:$F$86, ROW('U20 Non Counters'!$F$3:$F$86)-MIN(ROW('U20 Non Counters'!$F$3:$F$86))+1, ""), ROW(B1))),"")</f>
        <v/>
      </c>
      <c r="CC13" s="388"/>
      <c r="CD13" s="388"/>
      <c r="CE13" s="388"/>
      <c r="CF13" s="388"/>
      <c r="CG13" s="389"/>
      <c r="CH13" s="421" t="str">
        <f t="array" ref="CH13">IFERROR(INDEX('U17 Non Counters'!$B$3:$B$86, SMALL(IF('Lane Draws'!$CI$1='U17 Non Counters'!$A$3:$A$86, ROW('U17 Non Counters'!$A$3:$A$86)-MIN(ROW('U17 Non Counters'!$A$3:$A$86))+1, ""), ROW(H1))),"")</f>
        <v/>
      </c>
      <c r="CI13" s="422"/>
      <c r="CJ13" s="422"/>
      <c r="CK13" s="422"/>
      <c r="CL13" s="422"/>
      <c r="CM13" s="423"/>
      <c r="CN13" s="421" t="str">
        <f t="array" ref="CN13">IFERROR(INDEX('U20 Non Counters'!$B$3:$B$86, SMALL(IF('Lane Draws'!$CO$1='U20 Non Counters'!$A$3:$A$86, ROW('U20 Non Counters'!$A$3:$A$86)-MIN(ROW('U20 Non Counters'!$A$3:$A$86))+1, ""), ROW(Z1))),"")</f>
        <v/>
      </c>
      <c r="CO13" s="422"/>
      <c r="CP13" s="422"/>
      <c r="CQ13" s="422"/>
      <c r="CR13" s="422"/>
      <c r="CS13" s="423"/>
      <c r="CT13" s="421"/>
      <c r="CU13" s="422"/>
      <c r="CV13" s="422"/>
      <c r="CW13" s="422"/>
      <c r="CX13" s="422"/>
      <c r="CY13" s="423"/>
      <c r="CZ13" s="387"/>
      <c r="DA13" s="388"/>
      <c r="DB13" s="388"/>
      <c r="DC13" s="388"/>
      <c r="DD13" s="388"/>
      <c r="DE13" s="389"/>
      <c r="DF13" s="421"/>
      <c r="DG13" s="422"/>
      <c r="DH13" s="422"/>
      <c r="DI13" s="422"/>
      <c r="DJ13" s="422"/>
      <c r="DK13" s="423"/>
      <c r="DL13" s="452"/>
      <c r="DM13" s="452"/>
      <c r="DN13" s="452"/>
      <c r="DO13" s="452"/>
      <c r="DP13" s="452"/>
      <c r="DQ13" s="453"/>
    </row>
    <row r="14" spans="1:121" x14ac:dyDescent="0.2">
      <c r="B14" s="384" t="str">
        <f t="array" ref="B14">IFERROR(INDEX('U17 Non Counters'!$G$3:$G$176, SMALL(IF('Lane Draws'!$C$1='U17 Non Counters'!$F$3:$F$176, ROW('U17 Non Counters'!$F$3:$F$176)-MIN(ROW('U17 Non Counters'!$F$3:$F$176))+1, ""), ROW(B2))),"")</f>
        <v/>
      </c>
      <c r="C14" s="385"/>
      <c r="D14" s="385"/>
      <c r="E14" s="385"/>
      <c r="F14" s="385"/>
      <c r="G14" s="385"/>
      <c r="H14" s="384" t="str">
        <f t="array" ref="H14">IFERROR(INDEX('U20 Non Counters'!$G$3:$G$116, SMALL(IF('Lane Draws'!$I$1='U20 Non Counters'!$F$3:$F$116, ROW('U20 Non Counters'!$F$3:$F$116)-MIN(ROW('U20 Non Counters'!$F$3:$F$116))+1, ""), ROW(B2))),"")</f>
        <v/>
      </c>
      <c r="I14" s="385"/>
      <c r="J14" s="385"/>
      <c r="K14" s="385"/>
      <c r="L14" s="385"/>
      <c r="M14" s="386"/>
      <c r="N14" s="415" t="str">
        <f t="array" ref="N14">IFERROR(INDEX('U17 Non Counters'!$B$3:$B$116, SMALL(IF('Lane Draws'!$O$1='U17 Non Counters'!$A$3:$A$116, ROW('U17 Non Counters'!$A$3:$A$116)-MIN(ROW('U17 Non Counters'!$A$3:$A$116))+1, ""), ROW(B2))),"")</f>
        <v/>
      </c>
      <c r="O14" s="416"/>
      <c r="P14" s="416"/>
      <c r="Q14" s="416"/>
      <c r="R14" s="416"/>
      <c r="S14" s="417"/>
      <c r="T14" s="415" t="str">
        <f t="array" ref="T14">IFERROR(INDEX('U20 Non Counters'!$B$3:$B$86, SMALL(IF('Lane Draws'!$U$1='U20 Non Counters'!$A$3:$A$86, ROW('U20 Non Counters'!$A$3:$A$86)-MIN(ROW('U20 Non Counters'!$A$3:$A$86))+1, ""), ROW(B2))),"")</f>
        <v/>
      </c>
      <c r="U14" s="416"/>
      <c r="V14" s="416"/>
      <c r="W14" s="416"/>
      <c r="X14" s="416"/>
      <c r="Y14" s="417"/>
      <c r="Z14" s="384" t="str">
        <f t="array" ref="Z14">IFERROR(INDEX('U17 Non Counters'!$G$3:$G$86, SMALL(IF('Lane Draws'!$AA$1='U17 Non Counters'!$F$3:$F$86, ROW('U17 Non Counters'!$F$3:$F$86)-MIN(ROW('U17 Non Counters'!$F$3:$F$86))+1, ""), ROW(B2))),"")</f>
        <v/>
      </c>
      <c r="AA14" s="385"/>
      <c r="AB14" s="385"/>
      <c r="AC14" s="385"/>
      <c r="AD14" s="385"/>
      <c r="AE14" s="385"/>
      <c r="AF14" s="384" t="str">
        <f t="array" ref="AF14">IFERROR(INDEX('U20 Non Counters'!$G$3:$G$86, SMALL(IF('Lane Draws'!$AG$1='U20 Non Counters'!$F$3:$F$86, ROW('U20 Non Counters'!$F$3:$F$86)-MIN(ROW('U20 Non Counters'!$F$3:$F$86))+1, ""), ROW(B2))),"")</f>
        <v/>
      </c>
      <c r="AG14" s="385"/>
      <c r="AH14" s="385"/>
      <c r="AI14" s="385"/>
      <c r="AJ14" s="385"/>
      <c r="AK14" s="386"/>
      <c r="AL14" s="415" t="str">
        <f t="array" ref="AL14">IFERROR(INDEX('U17 Non Counters'!$B$3:$B$86, SMALL(IF('Lane Draws'!$AM$1='U17 Non Counters'!$A$3:$A$86, ROW('U17 Non Counters'!$A$3:$A$86)-MIN(ROW('U17 Non Counters'!$A$3:$A$86))+1, ""), ROW(B2))),"")</f>
        <v/>
      </c>
      <c r="AM14" s="416"/>
      <c r="AN14" s="416"/>
      <c r="AO14" s="416"/>
      <c r="AP14" s="416"/>
      <c r="AQ14" s="417"/>
      <c r="AR14" s="415" t="str">
        <f t="array" ref="AR14">IFERROR(INDEX('U20 Non Counters'!$B$3:$B$86, SMALL(IF('Lane Draws'!$AS$1='U20 Non Counters'!$A$3:$A$86, ROW('U20 Non Counters'!$A$3:$A$86)-MIN(ROW('U20 Non Counters'!$A$3:$A$86))+1, ""), ROW(B2))),"")</f>
        <v/>
      </c>
      <c r="AS14" s="416"/>
      <c r="AT14" s="416"/>
      <c r="AU14" s="416"/>
      <c r="AV14" s="416"/>
      <c r="AW14" s="417"/>
      <c r="AX14" s="384" t="str">
        <f t="array" ref="AX14">IFERROR(INDEX('U17 Non Counters'!$G$3:$G$86, SMALL(IF('Lane Draws'!$AY$1='U17 Non Counters'!$F$3:$F$86, ROW('U17 Non Counters'!$F$3:$F$86)-MIN(ROW('U17 Non Counters'!$F$3:$F$86))+1, ""), ROW(B2))),"")</f>
        <v/>
      </c>
      <c r="AY14" s="385"/>
      <c r="AZ14" s="385"/>
      <c r="BA14" s="385"/>
      <c r="BB14" s="385"/>
      <c r="BC14" s="385"/>
      <c r="BD14" s="384" t="str">
        <f t="array" ref="BD14">IFERROR(INDEX('U20 Non Counters'!$G$3:$G$86, SMALL(IF('Lane Draws'!$BE$1='U20 Non Counters'!$F$3:$F$86, ROW('U20 Non Counters'!$F$3:$F$86)-MIN(ROW('U20 Non Counters'!$F$3:$F$86))+1, ""), ROW(B2))),"")</f>
        <v/>
      </c>
      <c r="BE14" s="385"/>
      <c r="BF14" s="385"/>
      <c r="BG14" s="385"/>
      <c r="BH14" s="385"/>
      <c r="BI14" s="386"/>
      <c r="BJ14" s="415" t="str">
        <f t="array" ref="BJ14">IFERROR(INDEX('U17 Non Counters'!$B$3:$B$86, SMALL(IF('Lane Draws'!$BK$1='U17 Non Counters'!$A$3:$A$86, ROW('U17 Non Counters'!$A$3:$A$86)-MIN(ROW('U17 Non Counters'!$A$3:$A$86))+1, ""), ROW(H2))),"")</f>
        <v/>
      </c>
      <c r="BK14" s="416"/>
      <c r="BL14" s="416"/>
      <c r="BM14" s="416"/>
      <c r="BN14" s="416"/>
      <c r="BO14" s="417"/>
      <c r="BP14" s="415" t="str">
        <f t="array" ref="BP14">IFERROR(INDEX('U20 Non Counters'!$B$3:$B$86, SMALL(IF('Lane Draws'!$BQ$1='U20 Non Counters'!$A$3:$A$86, ROW('U20 Non Counters'!$A$3:$A$86)-MIN(ROW('U20 Non Counters'!$A$3:$A$86))+1, ""), ROW(Z2))),"")</f>
        <v/>
      </c>
      <c r="BQ14" s="416"/>
      <c r="BR14" s="416"/>
      <c r="BS14" s="416"/>
      <c r="BT14" s="416"/>
      <c r="BU14" s="417"/>
      <c r="BV14" s="384" t="str">
        <f t="array" ref="BV14">IFERROR(INDEX('U17 Non Counters'!$G$3:$G$86, SMALL(IF('Lane Draws'!$BW$1='U17 Non Counters'!$F$3:$F$86, ROW('U17 Non Counters'!$F$3:$F$86)-MIN(ROW('U17 Non Counters'!$F$3:$F$86))+1, ""), ROW(Z2))),"")</f>
        <v/>
      </c>
      <c r="BW14" s="385"/>
      <c r="BX14" s="385"/>
      <c r="BY14" s="385"/>
      <c r="BZ14" s="385"/>
      <c r="CA14" s="386"/>
      <c r="CB14" s="384" t="str">
        <f t="array" ref="CB14">IFERROR(INDEX('U20 Non Counters'!$G$3:$G$86, SMALL(IF('Lane Draws'!$CC$1='U20 Non Counters'!$F$3:$F$86, ROW('U20 Non Counters'!$F$3:$F$86)-MIN(ROW('U20 Non Counters'!$F$3:$F$86))+1, ""), ROW(B2))),"")</f>
        <v/>
      </c>
      <c r="CC14" s="385"/>
      <c r="CD14" s="385"/>
      <c r="CE14" s="385"/>
      <c r="CF14" s="385"/>
      <c r="CG14" s="386"/>
      <c r="CH14" s="415" t="str">
        <f t="array" ref="CH14">IFERROR(INDEX('U17 Non Counters'!$B$3:$B$86, SMALL(IF('Lane Draws'!$CI$1='U17 Non Counters'!$A$3:$A$86, ROW('U17 Non Counters'!$A$3:$A$86)-MIN(ROW('U17 Non Counters'!$A$3:$A$86))+1, ""), ROW(H2))),"")</f>
        <v/>
      </c>
      <c r="CI14" s="416"/>
      <c r="CJ14" s="416"/>
      <c r="CK14" s="416"/>
      <c r="CL14" s="416"/>
      <c r="CM14" s="417"/>
      <c r="CN14" s="415" t="str">
        <f t="array" ref="CN14">IFERROR(INDEX('U20 Non Counters'!$B$3:$B$86, SMALL(IF('Lane Draws'!$CO$1='U20 Non Counters'!$A$3:$A$86, ROW('U20 Non Counters'!$A$3:$A$86)-MIN(ROW('U20 Non Counters'!$A$3:$A$86))+1, ""), ROW(Z2))),"")</f>
        <v/>
      </c>
      <c r="CO14" s="416"/>
      <c r="CP14" s="416"/>
      <c r="CQ14" s="416"/>
      <c r="CR14" s="416"/>
      <c r="CS14" s="417"/>
      <c r="CT14" s="415"/>
      <c r="CU14" s="416"/>
      <c r="CV14" s="416"/>
      <c r="CW14" s="416"/>
      <c r="CX14" s="416"/>
      <c r="CY14" s="417"/>
      <c r="CZ14" s="384"/>
      <c r="DA14" s="385"/>
      <c r="DB14" s="385"/>
      <c r="DC14" s="385"/>
      <c r="DD14" s="385"/>
      <c r="DE14" s="386"/>
      <c r="DF14" s="415"/>
      <c r="DG14" s="416"/>
      <c r="DH14" s="416"/>
      <c r="DI14" s="416"/>
      <c r="DJ14" s="416"/>
      <c r="DK14" s="417"/>
      <c r="DL14" s="454"/>
      <c r="DM14" s="454"/>
      <c r="DN14" s="454"/>
      <c r="DO14" s="454"/>
      <c r="DP14" s="454"/>
      <c r="DQ14" s="455"/>
    </row>
    <row r="15" spans="1:121" x14ac:dyDescent="0.2">
      <c r="B15" s="384" t="str">
        <f t="array" ref="B15">IFERROR(INDEX('U17 Non Counters'!$G$3:$G$176, SMALL(IF('Lane Draws'!$C$1='U17 Non Counters'!$F$3:$F$176, ROW('U17 Non Counters'!$F$3:$F$176)-MIN(ROW('U17 Non Counters'!$F$3:$F$176))+1, ""), ROW(B3))),"")</f>
        <v/>
      </c>
      <c r="C15" s="385"/>
      <c r="D15" s="385"/>
      <c r="E15" s="385"/>
      <c r="F15" s="385"/>
      <c r="G15" s="385"/>
      <c r="H15" s="384" t="str">
        <f t="array" ref="H15">IFERROR(INDEX('U20 Non Counters'!$G$3:$G$116, SMALL(IF('Lane Draws'!$I$1='U20 Non Counters'!$F$3:$F$116, ROW('U20 Non Counters'!$F$3:$F$116)-MIN(ROW('U20 Non Counters'!$F$3:$F$116))+1, ""), ROW(B3))),"")</f>
        <v/>
      </c>
      <c r="I15" s="385"/>
      <c r="J15" s="385"/>
      <c r="K15" s="385"/>
      <c r="L15" s="385"/>
      <c r="M15" s="386"/>
      <c r="N15" s="415" t="str">
        <f t="array" ref="N15">IFERROR(INDEX('U17 Non Counters'!$B$3:$B$116, SMALL(IF('Lane Draws'!$O$1='U17 Non Counters'!$A$3:$A$116, ROW('U17 Non Counters'!$A$3:$A$116)-MIN(ROW('U17 Non Counters'!$A$3:$A$116))+1, ""), ROW(B3))),"")</f>
        <v/>
      </c>
      <c r="O15" s="416"/>
      <c r="P15" s="416"/>
      <c r="Q15" s="416"/>
      <c r="R15" s="416"/>
      <c r="S15" s="417"/>
      <c r="T15" s="415" t="str">
        <f t="array" ref="T15">IFERROR(INDEX('U20 Non Counters'!$B$3:$B$86, SMALL(IF('Lane Draws'!$U$1='U20 Non Counters'!$A$3:$A$86, ROW('U20 Non Counters'!$A$3:$A$86)-MIN(ROW('U20 Non Counters'!$A$3:$A$86))+1, ""), ROW(B3))),"")</f>
        <v/>
      </c>
      <c r="U15" s="416"/>
      <c r="V15" s="416"/>
      <c r="W15" s="416"/>
      <c r="X15" s="416"/>
      <c r="Y15" s="417"/>
      <c r="Z15" s="384" t="str">
        <f t="array" ref="Z15">IFERROR(INDEX('U17 Non Counters'!$G$3:$G$86, SMALL(IF('Lane Draws'!$AA$1='U17 Non Counters'!$F$3:$F$86, ROW('U17 Non Counters'!$F$3:$F$86)-MIN(ROW('U17 Non Counters'!$F$3:$F$86))+1, ""), ROW(B3))),"")</f>
        <v/>
      </c>
      <c r="AA15" s="385"/>
      <c r="AB15" s="385"/>
      <c r="AC15" s="385"/>
      <c r="AD15" s="385"/>
      <c r="AE15" s="385"/>
      <c r="AF15" s="384" t="str">
        <f t="array" ref="AF15">IFERROR(INDEX('U20 Non Counters'!$G$3:$G$86, SMALL(IF('Lane Draws'!$AG$1='U20 Non Counters'!$F$3:$F$86, ROW('U20 Non Counters'!$F$3:$F$86)-MIN(ROW('U20 Non Counters'!$F$3:$F$86))+1, ""), ROW(B3))),"")</f>
        <v/>
      </c>
      <c r="AG15" s="385"/>
      <c r="AH15" s="385"/>
      <c r="AI15" s="385"/>
      <c r="AJ15" s="385"/>
      <c r="AK15" s="386"/>
      <c r="AL15" s="415" t="str">
        <f t="array" ref="AL15">IFERROR(INDEX('U17 Non Counters'!$B$3:$B$86, SMALL(IF('Lane Draws'!$AM$1='U17 Non Counters'!$A$3:$A$86, ROW('U17 Non Counters'!$A$3:$A$86)-MIN(ROW('U17 Non Counters'!$A$3:$A$86))+1, ""), ROW(B3))),"")</f>
        <v/>
      </c>
      <c r="AM15" s="416"/>
      <c r="AN15" s="416"/>
      <c r="AO15" s="416"/>
      <c r="AP15" s="416"/>
      <c r="AQ15" s="417"/>
      <c r="AR15" s="415" t="str">
        <f t="array" ref="AR15">IFERROR(INDEX('U20 Non Counters'!$B$3:$B$86, SMALL(IF('Lane Draws'!$AS$1='U20 Non Counters'!$A$3:$A$86, ROW('U20 Non Counters'!$A$3:$A$86)-MIN(ROW('U20 Non Counters'!$A$3:$A$86))+1, ""), ROW(B3))),"")</f>
        <v/>
      </c>
      <c r="AS15" s="416"/>
      <c r="AT15" s="416"/>
      <c r="AU15" s="416"/>
      <c r="AV15" s="416"/>
      <c r="AW15" s="417"/>
      <c r="AX15" s="384" t="str">
        <f t="array" ref="AX15">IFERROR(INDEX('U17 Non Counters'!$G$3:$G$86, SMALL(IF('Lane Draws'!$AY$1='U17 Non Counters'!$F$3:$F$86, ROW('U17 Non Counters'!$F$3:$F$86)-MIN(ROW('U17 Non Counters'!$F$3:$F$86))+1, ""), ROW(B3))),"")</f>
        <v/>
      </c>
      <c r="AY15" s="385"/>
      <c r="AZ15" s="385"/>
      <c r="BA15" s="385"/>
      <c r="BB15" s="385"/>
      <c r="BC15" s="385"/>
      <c r="BD15" s="384" t="str">
        <f t="array" ref="BD15">IFERROR(INDEX('U20 Non Counters'!$G$3:$G$86, SMALL(IF('Lane Draws'!$BE$1='U20 Non Counters'!$F$3:$F$86, ROW('U20 Non Counters'!$F$3:$F$86)-MIN(ROW('U20 Non Counters'!$F$3:$F$86))+1, ""), ROW(B3))),"")</f>
        <v/>
      </c>
      <c r="BE15" s="385"/>
      <c r="BF15" s="385"/>
      <c r="BG15" s="385"/>
      <c r="BH15" s="385"/>
      <c r="BI15" s="386"/>
      <c r="BJ15" s="415" t="str">
        <f t="array" ref="BJ15">IFERROR(INDEX('U17 Non Counters'!$B$3:$B$86, SMALL(IF('Lane Draws'!$BK$1='U17 Non Counters'!$A$3:$A$86, ROW('U17 Non Counters'!$A$3:$A$86)-MIN(ROW('U17 Non Counters'!$A$3:$A$86))+1, ""), ROW(H3))),"")</f>
        <v/>
      </c>
      <c r="BK15" s="416"/>
      <c r="BL15" s="416"/>
      <c r="BM15" s="416"/>
      <c r="BN15" s="416"/>
      <c r="BO15" s="417"/>
      <c r="BP15" s="415" t="str">
        <f t="array" ref="BP15">IFERROR(INDEX('U20 Non Counters'!$B$3:$B$86, SMALL(IF('Lane Draws'!$BQ$1='U20 Non Counters'!$A$3:$A$86, ROW('U20 Non Counters'!$A$3:$A$86)-MIN(ROW('U20 Non Counters'!$A$3:$A$86))+1, ""), ROW(Z3))),"")</f>
        <v/>
      </c>
      <c r="BQ15" s="416"/>
      <c r="BR15" s="416"/>
      <c r="BS15" s="416"/>
      <c r="BT15" s="416"/>
      <c r="BU15" s="417"/>
      <c r="BV15" s="384" t="str">
        <f t="array" ref="BV15">IFERROR(INDEX('U17 Non Counters'!$G$3:$G$86, SMALL(IF('Lane Draws'!$BW$1='U17 Non Counters'!$F$3:$F$86, ROW('U17 Non Counters'!$F$3:$F$86)-MIN(ROW('U17 Non Counters'!$F$3:$F$86))+1, ""), ROW(Z3))),"")</f>
        <v/>
      </c>
      <c r="BW15" s="385"/>
      <c r="BX15" s="385"/>
      <c r="BY15" s="385"/>
      <c r="BZ15" s="385"/>
      <c r="CA15" s="386"/>
      <c r="CB15" s="384" t="str">
        <f t="array" ref="CB15">IFERROR(INDEX('U20 Non Counters'!$G$3:$G$86, SMALL(IF('Lane Draws'!$CC$1='U20 Non Counters'!$F$3:$F$86, ROW('U20 Non Counters'!$F$3:$F$86)-MIN(ROW('U20 Non Counters'!$F$3:$F$86))+1, ""), ROW(B3))),"")</f>
        <v/>
      </c>
      <c r="CC15" s="385"/>
      <c r="CD15" s="385"/>
      <c r="CE15" s="385"/>
      <c r="CF15" s="385"/>
      <c r="CG15" s="386"/>
      <c r="CH15" s="415" t="str">
        <f t="array" ref="CH15">IFERROR(INDEX('U17 Non Counters'!$B$3:$B$86, SMALL(IF('Lane Draws'!$CI$1='U17 Non Counters'!$A$3:$A$86, ROW('U17 Non Counters'!$A$3:$A$86)-MIN(ROW('U17 Non Counters'!$A$3:$A$86))+1, ""), ROW(H3))),"")</f>
        <v/>
      </c>
      <c r="CI15" s="416"/>
      <c r="CJ15" s="416"/>
      <c r="CK15" s="416"/>
      <c r="CL15" s="416"/>
      <c r="CM15" s="417"/>
      <c r="CN15" s="415" t="str">
        <f t="array" ref="CN15">IFERROR(INDEX('U20 Non Counters'!$B$3:$B$86, SMALL(IF('Lane Draws'!$CO$1='U20 Non Counters'!$A$3:$A$86, ROW('U20 Non Counters'!$A$3:$A$86)-MIN(ROW('U20 Non Counters'!$A$3:$A$86))+1, ""), ROW(Z3))),"")</f>
        <v/>
      </c>
      <c r="CO15" s="416"/>
      <c r="CP15" s="416"/>
      <c r="CQ15" s="416"/>
      <c r="CR15" s="416"/>
      <c r="CS15" s="417"/>
      <c r="CT15" s="415"/>
      <c r="CU15" s="416"/>
      <c r="CV15" s="416"/>
      <c r="CW15" s="416"/>
      <c r="CX15" s="416"/>
      <c r="CY15" s="417"/>
      <c r="CZ15" s="384"/>
      <c r="DA15" s="385"/>
      <c r="DB15" s="385"/>
      <c r="DC15" s="385"/>
      <c r="DD15" s="385"/>
      <c r="DE15" s="386"/>
      <c r="DF15" s="415"/>
      <c r="DG15" s="416"/>
      <c r="DH15" s="416"/>
      <c r="DI15" s="416"/>
      <c r="DJ15" s="416"/>
      <c r="DK15" s="417"/>
      <c r="DL15" s="454"/>
      <c r="DM15" s="454"/>
      <c r="DN15" s="454"/>
      <c r="DO15" s="454"/>
      <c r="DP15" s="454"/>
      <c r="DQ15" s="455"/>
    </row>
    <row r="16" spans="1:121" x14ac:dyDescent="0.2">
      <c r="B16" s="384" t="str">
        <f t="array" ref="B16">IFERROR(INDEX('U17 Non Counters'!$G$3:$G$176, SMALL(IF('Lane Draws'!$C$1='U17 Non Counters'!$F$3:$F$176, ROW('U17 Non Counters'!$F$3:$F$176)-MIN(ROW('U17 Non Counters'!$F$3:$F$176))+1, ""), ROW(B4))),"")</f>
        <v/>
      </c>
      <c r="C16" s="385"/>
      <c r="D16" s="385"/>
      <c r="E16" s="385"/>
      <c r="F16" s="385"/>
      <c r="G16" s="385"/>
      <c r="H16" s="384" t="str">
        <f t="array" ref="H16">IFERROR(INDEX('U20 Non Counters'!$G$3:$G$116, SMALL(IF('Lane Draws'!$I$1='U20 Non Counters'!$F$3:$F$116, ROW('U20 Non Counters'!$F$3:$F$116)-MIN(ROW('U20 Non Counters'!$F$3:$F$116))+1, ""), ROW(B4))),"")</f>
        <v/>
      </c>
      <c r="I16" s="385"/>
      <c r="J16" s="385"/>
      <c r="K16" s="385"/>
      <c r="L16" s="385"/>
      <c r="M16" s="386"/>
      <c r="N16" s="415" t="str">
        <f t="array" ref="N16">IFERROR(INDEX('U17 Non Counters'!$B$3:$B$116, SMALL(IF('Lane Draws'!$O$1='U17 Non Counters'!$A$3:$A$116, ROW('U17 Non Counters'!$A$3:$A$116)-MIN(ROW('U17 Non Counters'!$A$3:$A$116))+1, ""), ROW(B4))),"")</f>
        <v/>
      </c>
      <c r="O16" s="416"/>
      <c r="P16" s="416"/>
      <c r="Q16" s="416"/>
      <c r="R16" s="416"/>
      <c r="S16" s="417"/>
      <c r="T16" s="415" t="str">
        <f t="array" ref="T16">IFERROR(INDEX('U20 Non Counters'!$B$3:$B$86, SMALL(IF('Lane Draws'!$U$1='U20 Non Counters'!$A$3:$A$86, ROW('U20 Non Counters'!$A$3:$A$86)-MIN(ROW('U20 Non Counters'!$A$3:$A$86))+1, ""), ROW(B4))),"")</f>
        <v/>
      </c>
      <c r="U16" s="416"/>
      <c r="V16" s="416"/>
      <c r="W16" s="416"/>
      <c r="X16" s="416"/>
      <c r="Y16" s="417"/>
      <c r="Z16" s="384" t="str">
        <f t="array" ref="Z16">IFERROR(INDEX('U17 Non Counters'!$G$3:$G$86, SMALL(IF('Lane Draws'!$AA$1='U17 Non Counters'!$F$3:$F$86, ROW('U17 Non Counters'!$F$3:$F$86)-MIN(ROW('U17 Non Counters'!$F$3:$F$86))+1, ""), ROW(B4))),"")</f>
        <v/>
      </c>
      <c r="AA16" s="385"/>
      <c r="AB16" s="385"/>
      <c r="AC16" s="385"/>
      <c r="AD16" s="385"/>
      <c r="AE16" s="385"/>
      <c r="AF16" s="384" t="str">
        <f t="array" ref="AF16">IFERROR(INDEX('U20 Non Counters'!$G$3:$G$86, SMALL(IF('Lane Draws'!$AG$1='U20 Non Counters'!$F$3:$F$86, ROW('U20 Non Counters'!$F$3:$F$86)-MIN(ROW('U20 Non Counters'!$F$3:$F$86))+1, ""), ROW(B4))),"")</f>
        <v/>
      </c>
      <c r="AG16" s="385"/>
      <c r="AH16" s="385"/>
      <c r="AI16" s="385"/>
      <c r="AJ16" s="385"/>
      <c r="AK16" s="386"/>
      <c r="AL16" s="415" t="str">
        <f t="array" ref="AL16">IFERROR(INDEX('U17 Non Counters'!$B$3:$B$86, SMALL(IF('Lane Draws'!$AM$1='U17 Non Counters'!$A$3:$A$86, ROW('U17 Non Counters'!$A$3:$A$86)-MIN(ROW('U17 Non Counters'!$A$3:$A$86))+1, ""), ROW(B4))),"")</f>
        <v/>
      </c>
      <c r="AM16" s="416"/>
      <c r="AN16" s="416"/>
      <c r="AO16" s="416"/>
      <c r="AP16" s="416"/>
      <c r="AQ16" s="417"/>
      <c r="AR16" s="415" t="str">
        <f t="array" ref="AR16">IFERROR(INDEX('U20 Non Counters'!$B$3:$B$86, SMALL(IF('Lane Draws'!$AS$1='U20 Non Counters'!$A$3:$A$86, ROW('U20 Non Counters'!$A$3:$A$86)-MIN(ROW('U20 Non Counters'!$A$3:$A$86))+1, ""), ROW(B4))),"")</f>
        <v/>
      </c>
      <c r="AS16" s="416"/>
      <c r="AT16" s="416"/>
      <c r="AU16" s="416"/>
      <c r="AV16" s="416"/>
      <c r="AW16" s="417"/>
      <c r="AX16" s="384" t="str">
        <f t="array" ref="AX16">IFERROR(INDEX('U17 Non Counters'!$G$3:$G$86, SMALL(IF('Lane Draws'!$AY$1='U17 Non Counters'!$F$3:$F$86, ROW('U17 Non Counters'!$F$3:$F$86)-MIN(ROW('U17 Non Counters'!$F$3:$F$86))+1, ""), ROW(B4))),"")</f>
        <v/>
      </c>
      <c r="AY16" s="385"/>
      <c r="AZ16" s="385"/>
      <c r="BA16" s="385"/>
      <c r="BB16" s="385"/>
      <c r="BC16" s="385"/>
      <c r="BD16" s="384" t="str">
        <f t="array" ref="BD16">IFERROR(INDEX('U20 Non Counters'!$G$3:$G$86, SMALL(IF('Lane Draws'!$BE$1='U20 Non Counters'!$F$3:$F$86, ROW('U20 Non Counters'!$F$3:$F$86)-MIN(ROW('U20 Non Counters'!$F$3:$F$86))+1, ""), ROW(B4))),"")</f>
        <v/>
      </c>
      <c r="BE16" s="385"/>
      <c r="BF16" s="385"/>
      <c r="BG16" s="385"/>
      <c r="BH16" s="385"/>
      <c r="BI16" s="386"/>
      <c r="BJ16" s="415" t="str">
        <f t="array" ref="BJ16">IFERROR(INDEX('U17 Non Counters'!$B$3:$B$86, SMALL(IF('Lane Draws'!$BK$1='U17 Non Counters'!$A$3:$A$86, ROW('U17 Non Counters'!$A$3:$A$86)-MIN(ROW('U17 Non Counters'!$A$3:$A$86))+1, ""), ROW(H4))),"")</f>
        <v/>
      </c>
      <c r="BK16" s="416"/>
      <c r="BL16" s="416"/>
      <c r="BM16" s="416"/>
      <c r="BN16" s="416"/>
      <c r="BO16" s="417"/>
      <c r="BP16" s="415" t="str">
        <f t="array" ref="BP16">IFERROR(INDEX('U20 Non Counters'!$B$3:$B$86, SMALL(IF('Lane Draws'!$BQ$1='U20 Non Counters'!$A$3:$A$86, ROW('U20 Non Counters'!$A$3:$A$86)-MIN(ROW('U20 Non Counters'!$A$3:$A$86))+1, ""), ROW(Z4))),"")</f>
        <v/>
      </c>
      <c r="BQ16" s="416"/>
      <c r="BR16" s="416"/>
      <c r="BS16" s="416"/>
      <c r="BT16" s="416"/>
      <c r="BU16" s="417"/>
      <c r="BV16" s="384" t="str">
        <f t="array" ref="BV16">IFERROR(INDEX('U17 Non Counters'!$G$3:$G$86, SMALL(IF('Lane Draws'!$BW$1='U17 Non Counters'!$F$3:$F$86, ROW('U17 Non Counters'!$F$3:$F$86)-MIN(ROW('U17 Non Counters'!$F$3:$F$86))+1, ""), ROW(Z4))),"")</f>
        <v/>
      </c>
      <c r="BW16" s="385"/>
      <c r="BX16" s="385"/>
      <c r="BY16" s="385"/>
      <c r="BZ16" s="385"/>
      <c r="CA16" s="386"/>
      <c r="CB16" s="384" t="str">
        <f t="array" ref="CB16">IFERROR(INDEX('U20 Non Counters'!$G$3:$G$86, SMALL(IF('Lane Draws'!$CC$1='U20 Non Counters'!$F$3:$F$86, ROW('U20 Non Counters'!$F$3:$F$86)-MIN(ROW('U20 Non Counters'!$F$3:$F$86))+1, ""), ROW(B4))),"")</f>
        <v/>
      </c>
      <c r="CC16" s="385"/>
      <c r="CD16" s="385"/>
      <c r="CE16" s="385"/>
      <c r="CF16" s="385"/>
      <c r="CG16" s="386"/>
      <c r="CH16" s="415" t="str">
        <f t="array" ref="CH16">IFERROR(INDEX('U17 Non Counters'!$B$3:$B$86, SMALL(IF('Lane Draws'!$CI$1='U17 Non Counters'!$A$3:$A$86, ROW('U17 Non Counters'!$A$3:$A$86)-MIN(ROW('U17 Non Counters'!$A$3:$A$86))+1, ""), ROW(H4))),"")</f>
        <v/>
      </c>
      <c r="CI16" s="416"/>
      <c r="CJ16" s="416"/>
      <c r="CK16" s="416"/>
      <c r="CL16" s="416"/>
      <c r="CM16" s="417"/>
      <c r="CN16" s="415" t="str">
        <f t="array" ref="CN16">IFERROR(INDEX('U20 Non Counters'!$B$3:$B$86, SMALL(IF('Lane Draws'!$CO$1='U20 Non Counters'!$A$3:$A$86, ROW('U20 Non Counters'!$A$3:$A$86)-MIN(ROW('U20 Non Counters'!$A$3:$A$86))+1, ""), ROW(Z4))),"")</f>
        <v/>
      </c>
      <c r="CO16" s="416"/>
      <c r="CP16" s="416"/>
      <c r="CQ16" s="416"/>
      <c r="CR16" s="416"/>
      <c r="CS16" s="417"/>
      <c r="CT16" s="415"/>
      <c r="CU16" s="416"/>
      <c r="CV16" s="416"/>
      <c r="CW16" s="416"/>
      <c r="CX16" s="416"/>
      <c r="CY16" s="417"/>
      <c r="CZ16" s="384"/>
      <c r="DA16" s="385"/>
      <c r="DB16" s="385"/>
      <c r="DC16" s="385"/>
      <c r="DD16" s="385"/>
      <c r="DE16" s="386"/>
      <c r="DF16" s="415"/>
      <c r="DG16" s="416"/>
      <c r="DH16" s="416"/>
      <c r="DI16" s="416"/>
      <c r="DJ16" s="416"/>
      <c r="DK16" s="417"/>
      <c r="DL16" s="454"/>
      <c r="DM16" s="454"/>
      <c r="DN16" s="454"/>
      <c r="DO16" s="454"/>
      <c r="DP16" s="454"/>
      <c r="DQ16" s="455"/>
    </row>
    <row r="17" spans="1:121" x14ac:dyDescent="0.2">
      <c r="B17" s="384" t="str">
        <f t="array" ref="B17">IFERROR(INDEX('U17 Non Counters'!$G$3:$G$176, SMALL(IF('Lane Draws'!$C$1='U17 Non Counters'!$F$3:$F$176, ROW('U17 Non Counters'!$F$3:$F$176)-MIN(ROW('U17 Non Counters'!$F$3:$F$176))+1, ""), ROW(B5))),"")</f>
        <v/>
      </c>
      <c r="C17" s="385"/>
      <c r="D17" s="385"/>
      <c r="E17" s="385"/>
      <c r="F17" s="385"/>
      <c r="G17" s="385"/>
      <c r="H17" s="384" t="str">
        <f t="array" ref="H17">IFERROR(INDEX('U20 Non Counters'!$G$3:$G$116, SMALL(IF('Lane Draws'!$I$1='U20 Non Counters'!$F$3:$F$116, ROW('U20 Non Counters'!$F$3:$F$116)-MIN(ROW('U20 Non Counters'!$F$3:$F$116))+1, ""), ROW(B5))),"")</f>
        <v/>
      </c>
      <c r="I17" s="385"/>
      <c r="J17" s="385"/>
      <c r="K17" s="385"/>
      <c r="L17" s="385"/>
      <c r="M17" s="386"/>
      <c r="N17" s="415" t="str">
        <f t="array" ref="N17">IFERROR(INDEX('U17 Non Counters'!$B$3:$B$116, SMALL(IF('Lane Draws'!$O$1='U17 Non Counters'!$A$3:$A$116, ROW('U17 Non Counters'!$A$3:$A$116)-MIN(ROW('U17 Non Counters'!$A$3:$A$116))+1, ""), ROW(B5))),"")</f>
        <v/>
      </c>
      <c r="O17" s="416"/>
      <c r="P17" s="416"/>
      <c r="Q17" s="416"/>
      <c r="R17" s="416"/>
      <c r="S17" s="417"/>
      <c r="T17" s="415" t="str">
        <f t="array" ref="T17">IFERROR(INDEX('U20 Non Counters'!$B$3:$B$86, SMALL(IF('Lane Draws'!$U$1='U20 Non Counters'!$A$3:$A$86, ROW('U20 Non Counters'!$A$3:$A$86)-MIN(ROW('U20 Non Counters'!$A$3:$A$86))+1, ""), ROW(B5))),"")</f>
        <v/>
      </c>
      <c r="U17" s="416"/>
      <c r="V17" s="416"/>
      <c r="W17" s="416"/>
      <c r="X17" s="416"/>
      <c r="Y17" s="417"/>
      <c r="Z17" s="384" t="str">
        <f t="array" ref="Z17">IFERROR(INDEX('U17 Non Counters'!$G$3:$G$86, SMALL(IF('Lane Draws'!$AA$1='U17 Non Counters'!$F$3:$F$86, ROW('U17 Non Counters'!$F$3:$F$86)-MIN(ROW('U17 Non Counters'!$F$3:$F$86))+1, ""), ROW(B5))),"")</f>
        <v/>
      </c>
      <c r="AA17" s="385"/>
      <c r="AB17" s="385"/>
      <c r="AC17" s="385"/>
      <c r="AD17" s="385"/>
      <c r="AE17" s="385"/>
      <c r="AF17" s="384" t="str">
        <f t="array" ref="AF17">IFERROR(INDEX('U20 Non Counters'!$G$3:$G$86, SMALL(IF('Lane Draws'!$AG$1='U20 Non Counters'!$F$3:$F$86, ROW('U20 Non Counters'!$F$3:$F$86)-MIN(ROW('U20 Non Counters'!$F$3:$F$86))+1, ""), ROW(B5))),"")</f>
        <v/>
      </c>
      <c r="AG17" s="385"/>
      <c r="AH17" s="385"/>
      <c r="AI17" s="385"/>
      <c r="AJ17" s="385"/>
      <c r="AK17" s="386"/>
      <c r="AL17" s="415" t="str">
        <f t="array" ref="AL17">IFERROR(INDEX('U17 Non Counters'!$B$3:$B$86, SMALL(IF('Lane Draws'!$AM$1='U17 Non Counters'!$A$3:$A$86, ROW('U17 Non Counters'!$A$3:$A$86)-MIN(ROW('U17 Non Counters'!$A$3:$A$86))+1, ""), ROW(B5))),"")</f>
        <v/>
      </c>
      <c r="AM17" s="416"/>
      <c r="AN17" s="416"/>
      <c r="AO17" s="416"/>
      <c r="AP17" s="416"/>
      <c r="AQ17" s="417"/>
      <c r="AR17" s="415" t="str">
        <f t="array" ref="AR17">IFERROR(INDEX('U20 Non Counters'!$B$3:$B$86, SMALL(IF('Lane Draws'!$AS$1='U20 Non Counters'!$A$3:$A$86, ROW('U20 Non Counters'!$A$3:$A$86)-MIN(ROW('U20 Non Counters'!$A$3:$A$86))+1, ""), ROW(B5))),"")</f>
        <v/>
      </c>
      <c r="AS17" s="416"/>
      <c r="AT17" s="416"/>
      <c r="AU17" s="416"/>
      <c r="AV17" s="416"/>
      <c r="AW17" s="417"/>
      <c r="AX17" s="384" t="str">
        <f t="array" ref="AX17">IFERROR(INDEX('U17 Non Counters'!$G$3:$G$86, SMALL(IF('Lane Draws'!$AY$1='U17 Non Counters'!$F$3:$F$86, ROW('U17 Non Counters'!$F$3:$F$86)-MIN(ROW('U17 Non Counters'!$F$3:$F$86))+1, ""), ROW(B5))),"")</f>
        <v/>
      </c>
      <c r="AY17" s="385"/>
      <c r="AZ17" s="385"/>
      <c r="BA17" s="385"/>
      <c r="BB17" s="385"/>
      <c r="BC17" s="385"/>
      <c r="BD17" s="384" t="str">
        <f t="array" ref="BD17">IFERROR(INDEX('U20 Non Counters'!$G$3:$G$86, SMALL(IF('Lane Draws'!$BE$1='U20 Non Counters'!$F$3:$F$86, ROW('U20 Non Counters'!$F$3:$F$86)-MIN(ROW('U20 Non Counters'!$F$3:$F$86))+1, ""), ROW(B5))),"")</f>
        <v/>
      </c>
      <c r="BE17" s="385"/>
      <c r="BF17" s="385"/>
      <c r="BG17" s="385"/>
      <c r="BH17" s="385"/>
      <c r="BI17" s="386"/>
      <c r="BJ17" s="415" t="str">
        <f t="array" ref="BJ17">IFERROR(INDEX('U17 Non Counters'!$B$3:$B$86, SMALL(IF('Lane Draws'!$BK$1='U17 Non Counters'!$A$3:$A$86, ROW('U17 Non Counters'!$A$3:$A$86)-MIN(ROW('U17 Non Counters'!$A$3:$A$86))+1, ""), ROW(H5))),"")</f>
        <v/>
      </c>
      <c r="BK17" s="416"/>
      <c r="BL17" s="416"/>
      <c r="BM17" s="416"/>
      <c r="BN17" s="416"/>
      <c r="BO17" s="417"/>
      <c r="BP17" s="415" t="str">
        <f t="array" ref="BP17">IFERROR(INDEX('U20 Non Counters'!$B$3:$B$86, SMALL(IF('Lane Draws'!$BQ$1='U20 Non Counters'!$A$3:$A$86, ROW('U20 Non Counters'!$A$3:$A$86)-MIN(ROW('U20 Non Counters'!$A$3:$A$86))+1, ""), ROW(Z5))),"")</f>
        <v/>
      </c>
      <c r="BQ17" s="416"/>
      <c r="BR17" s="416"/>
      <c r="BS17" s="416"/>
      <c r="BT17" s="416"/>
      <c r="BU17" s="417"/>
      <c r="BV17" s="384" t="str">
        <f t="array" ref="BV17">IFERROR(INDEX('U17 Non Counters'!$G$3:$G$86, SMALL(IF('Lane Draws'!$BW$1='U17 Non Counters'!$F$3:$F$86, ROW('U17 Non Counters'!$F$3:$F$86)-MIN(ROW('U17 Non Counters'!$F$3:$F$86))+1, ""), ROW(Z5))),"")</f>
        <v/>
      </c>
      <c r="BW17" s="385"/>
      <c r="BX17" s="385"/>
      <c r="BY17" s="385"/>
      <c r="BZ17" s="385"/>
      <c r="CA17" s="386"/>
      <c r="CB17" s="384" t="str">
        <f t="array" ref="CB17">IFERROR(INDEX('U20 Non Counters'!$G$3:$G$86, SMALL(IF('Lane Draws'!$CC$1='U20 Non Counters'!$F$3:$F$86, ROW('U20 Non Counters'!$F$3:$F$86)-MIN(ROW('U20 Non Counters'!$F$3:$F$86))+1, ""), ROW(B5))),"")</f>
        <v/>
      </c>
      <c r="CC17" s="385"/>
      <c r="CD17" s="385"/>
      <c r="CE17" s="385"/>
      <c r="CF17" s="385"/>
      <c r="CG17" s="386"/>
      <c r="CH17" s="415" t="str">
        <f t="array" ref="CH17">IFERROR(INDEX('U17 Non Counters'!$B$3:$B$86, SMALL(IF('Lane Draws'!$CI$1='U17 Non Counters'!$A$3:$A$86, ROW('U17 Non Counters'!$A$3:$A$86)-MIN(ROW('U17 Non Counters'!$A$3:$A$86))+1, ""), ROW(H5))),"")</f>
        <v/>
      </c>
      <c r="CI17" s="416"/>
      <c r="CJ17" s="416"/>
      <c r="CK17" s="416"/>
      <c r="CL17" s="416"/>
      <c r="CM17" s="417"/>
      <c r="CN17" s="415" t="str">
        <f t="array" ref="CN17">IFERROR(INDEX('U20 Non Counters'!$B$3:$B$86, SMALL(IF('Lane Draws'!$CO$1='U20 Non Counters'!$A$3:$A$86, ROW('U20 Non Counters'!$A$3:$A$86)-MIN(ROW('U20 Non Counters'!$A$3:$A$86))+1, ""), ROW(Z5))),"")</f>
        <v/>
      </c>
      <c r="CO17" s="416"/>
      <c r="CP17" s="416"/>
      <c r="CQ17" s="416"/>
      <c r="CR17" s="416"/>
      <c r="CS17" s="417"/>
      <c r="CT17" s="415"/>
      <c r="CU17" s="416"/>
      <c r="CV17" s="416"/>
      <c r="CW17" s="416"/>
      <c r="CX17" s="416"/>
      <c r="CY17" s="417"/>
      <c r="CZ17" s="384"/>
      <c r="DA17" s="385"/>
      <c r="DB17" s="385"/>
      <c r="DC17" s="385"/>
      <c r="DD17" s="385"/>
      <c r="DE17" s="386"/>
      <c r="DF17" s="415"/>
      <c r="DG17" s="416"/>
      <c r="DH17" s="416"/>
      <c r="DI17" s="416"/>
      <c r="DJ17" s="416"/>
      <c r="DK17" s="417"/>
      <c r="DL17" s="454"/>
      <c r="DM17" s="454"/>
      <c r="DN17" s="454"/>
      <c r="DO17" s="454"/>
      <c r="DP17" s="454"/>
      <c r="DQ17" s="455"/>
    </row>
    <row r="18" spans="1:121" x14ac:dyDescent="0.2">
      <c r="B18" s="384" t="str">
        <f t="array" ref="B18">IFERROR(INDEX('U17 Non Counters'!$G$3:$G$176, SMALL(IF('Lane Draws'!$C$1='U17 Non Counters'!$F$3:$F$176, ROW('U17 Non Counters'!$F$3:$F$176)-MIN(ROW('U17 Non Counters'!$F$3:$F$176))+1, ""), ROW(B6))),"")</f>
        <v/>
      </c>
      <c r="C18" s="385"/>
      <c r="D18" s="385"/>
      <c r="E18" s="385"/>
      <c r="F18" s="385"/>
      <c r="G18" s="385"/>
      <c r="H18" s="384" t="str">
        <f t="array" ref="H18">IFERROR(INDEX('U20 Non Counters'!$G$3:$G$116, SMALL(IF('Lane Draws'!$I$1='U20 Non Counters'!$F$3:$F$116, ROW('U20 Non Counters'!$F$3:$F$116)-MIN(ROW('U20 Non Counters'!$F$3:$F$116))+1, ""), ROW(B6))),"")</f>
        <v/>
      </c>
      <c r="I18" s="385"/>
      <c r="J18" s="385"/>
      <c r="K18" s="385"/>
      <c r="L18" s="385"/>
      <c r="M18" s="386"/>
      <c r="N18" s="415" t="str">
        <f t="array" ref="N18">IFERROR(INDEX('U17 Non Counters'!$B$3:$B$116, SMALL(IF('Lane Draws'!$O$1='U17 Non Counters'!$A$3:$A$116, ROW('U17 Non Counters'!$A$3:$A$116)-MIN(ROW('U17 Non Counters'!$A$3:$A$116))+1, ""), ROW(B6))),"")</f>
        <v/>
      </c>
      <c r="O18" s="416"/>
      <c r="P18" s="416"/>
      <c r="Q18" s="416"/>
      <c r="R18" s="416"/>
      <c r="S18" s="417"/>
      <c r="T18" s="415" t="str">
        <f t="array" ref="T18">IFERROR(INDEX('U20 Non Counters'!$B$3:$B$86, SMALL(IF('Lane Draws'!$U$1='U20 Non Counters'!$A$3:$A$86, ROW('U20 Non Counters'!$A$3:$A$86)-MIN(ROW('U20 Non Counters'!$A$3:$A$86))+1, ""), ROW(B6))),"")</f>
        <v/>
      </c>
      <c r="U18" s="416"/>
      <c r="V18" s="416"/>
      <c r="W18" s="416"/>
      <c r="X18" s="416"/>
      <c r="Y18" s="417"/>
      <c r="Z18" s="384" t="str">
        <f t="array" ref="Z18">IFERROR(INDEX('U17 Non Counters'!$G$3:$G$86, SMALL(IF('Lane Draws'!$AA$1='U17 Non Counters'!$F$3:$F$86, ROW('U17 Non Counters'!$F$3:$F$86)-MIN(ROW('U17 Non Counters'!$F$3:$F$86))+1, ""), ROW(B6))),"")</f>
        <v/>
      </c>
      <c r="AA18" s="385"/>
      <c r="AB18" s="385"/>
      <c r="AC18" s="385"/>
      <c r="AD18" s="385"/>
      <c r="AE18" s="385"/>
      <c r="AF18" s="384" t="str">
        <f t="array" ref="AF18">IFERROR(INDEX('U20 Non Counters'!$G$3:$G$86, SMALL(IF('Lane Draws'!$AG$1='U20 Non Counters'!$F$3:$F$86, ROW('U20 Non Counters'!$F$3:$F$86)-MIN(ROW('U20 Non Counters'!$F$3:$F$86))+1, ""), ROW(B6))),"")</f>
        <v/>
      </c>
      <c r="AG18" s="385"/>
      <c r="AH18" s="385"/>
      <c r="AI18" s="385"/>
      <c r="AJ18" s="385"/>
      <c r="AK18" s="386"/>
      <c r="AL18" s="415" t="str">
        <f t="array" ref="AL18">IFERROR(INDEX('U17 Non Counters'!$B$3:$B$86, SMALL(IF('Lane Draws'!$AM$1='U17 Non Counters'!$A$3:$A$86, ROW('U17 Non Counters'!$A$3:$A$86)-MIN(ROW('U17 Non Counters'!$A$3:$A$86))+1, ""), ROW(B6))),"")</f>
        <v/>
      </c>
      <c r="AM18" s="416"/>
      <c r="AN18" s="416"/>
      <c r="AO18" s="416"/>
      <c r="AP18" s="416"/>
      <c r="AQ18" s="417"/>
      <c r="AR18" s="415" t="str">
        <f t="array" ref="AR18">IFERROR(INDEX('U20 Non Counters'!$B$3:$B$86, SMALL(IF('Lane Draws'!$AS$1='U20 Non Counters'!$A$3:$A$86, ROW('U20 Non Counters'!$A$3:$A$86)-MIN(ROW('U20 Non Counters'!$A$3:$A$86))+1, ""), ROW(B6))),"")</f>
        <v/>
      </c>
      <c r="AS18" s="416"/>
      <c r="AT18" s="416"/>
      <c r="AU18" s="416"/>
      <c r="AV18" s="416"/>
      <c r="AW18" s="417"/>
      <c r="AX18" s="384" t="str">
        <f t="array" ref="AX18">IFERROR(INDEX('U17 Non Counters'!$G$3:$G$86, SMALL(IF('Lane Draws'!$AY$1='U17 Non Counters'!$F$3:$F$86, ROW('U17 Non Counters'!$F$3:$F$86)-MIN(ROW('U17 Non Counters'!$F$3:$F$86))+1, ""), ROW(B6))),"")</f>
        <v/>
      </c>
      <c r="AY18" s="385"/>
      <c r="AZ18" s="385"/>
      <c r="BA18" s="385"/>
      <c r="BB18" s="385"/>
      <c r="BC18" s="385"/>
      <c r="BD18" s="384" t="str">
        <f t="array" ref="BD18">IFERROR(INDEX('U20 Non Counters'!$G$3:$G$86, SMALL(IF('Lane Draws'!$BE$1='U20 Non Counters'!$F$3:$F$86, ROW('U20 Non Counters'!$F$3:$F$86)-MIN(ROW('U20 Non Counters'!$F$3:$F$86))+1, ""), ROW(B6))),"")</f>
        <v/>
      </c>
      <c r="BE18" s="385"/>
      <c r="BF18" s="385"/>
      <c r="BG18" s="385"/>
      <c r="BH18" s="385"/>
      <c r="BI18" s="386"/>
      <c r="BJ18" s="415" t="str">
        <f t="array" ref="BJ18">IFERROR(INDEX('U17 Non Counters'!$B$3:$B$86, SMALL(IF('Lane Draws'!$BK$1='U17 Non Counters'!$A$3:$A$86, ROW('U17 Non Counters'!$A$3:$A$86)-MIN(ROW('U17 Non Counters'!$A$3:$A$86))+1, ""), ROW(H6))),"")</f>
        <v/>
      </c>
      <c r="BK18" s="416"/>
      <c r="BL18" s="416"/>
      <c r="BM18" s="416"/>
      <c r="BN18" s="416"/>
      <c r="BO18" s="417"/>
      <c r="BP18" s="415" t="str">
        <f t="array" ref="BP18">IFERROR(INDEX('U20 Non Counters'!$B$3:$B$86, SMALL(IF('Lane Draws'!$BQ$1='U20 Non Counters'!$A$3:$A$86, ROW('U20 Non Counters'!$A$3:$A$86)-MIN(ROW('U20 Non Counters'!$A$3:$A$86))+1, ""), ROW(Z6))),"")</f>
        <v/>
      </c>
      <c r="BQ18" s="416"/>
      <c r="BR18" s="416"/>
      <c r="BS18" s="416"/>
      <c r="BT18" s="416"/>
      <c r="BU18" s="417"/>
      <c r="BV18" s="384" t="str">
        <f t="array" ref="BV18">IFERROR(INDEX('U17 Non Counters'!$G$3:$G$86, SMALL(IF('Lane Draws'!$BW$1='U17 Non Counters'!$F$3:$F$86, ROW('U17 Non Counters'!$F$3:$F$86)-MIN(ROW('U17 Non Counters'!$F$3:$F$86))+1, ""), ROW(Z6))),"")</f>
        <v/>
      </c>
      <c r="BW18" s="385"/>
      <c r="BX18" s="385"/>
      <c r="BY18" s="385"/>
      <c r="BZ18" s="385"/>
      <c r="CA18" s="386"/>
      <c r="CB18" s="384" t="str">
        <f t="array" ref="CB18">IFERROR(INDEX('U20 Non Counters'!$G$3:$G$86, SMALL(IF('Lane Draws'!$CC$1='U20 Non Counters'!$F$3:$F$86, ROW('U20 Non Counters'!$F$3:$F$86)-MIN(ROW('U20 Non Counters'!$F$3:$F$86))+1, ""), ROW(B6))),"")</f>
        <v/>
      </c>
      <c r="CC18" s="385"/>
      <c r="CD18" s="385"/>
      <c r="CE18" s="385"/>
      <c r="CF18" s="385"/>
      <c r="CG18" s="386"/>
      <c r="CH18" s="415" t="str">
        <f t="array" ref="CH18">IFERROR(INDEX('U17 Non Counters'!$B$3:$B$86, SMALL(IF('Lane Draws'!$CI$1='U17 Non Counters'!$A$3:$A$86, ROW('U17 Non Counters'!$A$3:$A$86)-MIN(ROW('U17 Non Counters'!$A$3:$A$86))+1, ""), ROW(H6))),"")</f>
        <v/>
      </c>
      <c r="CI18" s="416"/>
      <c r="CJ18" s="416"/>
      <c r="CK18" s="416"/>
      <c r="CL18" s="416"/>
      <c r="CM18" s="417"/>
      <c r="CN18" s="415" t="str">
        <f t="array" ref="CN18">IFERROR(INDEX('U20 Non Counters'!$B$3:$B$86, SMALL(IF('Lane Draws'!$CO$1='U20 Non Counters'!$A$3:$A$86, ROW('U20 Non Counters'!$A$3:$A$86)-MIN(ROW('U20 Non Counters'!$A$3:$A$86))+1, ""), ROW(Z6))),"")</f>
        <v/>
      </c>
      <c r="CO18" s="416"/>
      <c r="CP18" s="416"/>
      <c r="CQ18" s="416"/>
      <c r="CR18" s="416"/>
      <c r="CS18" s="417"/>
      <c r="CT18" s="415"/>
      <c r="CU18" s="416"/>
      <c r="CV18" s="416"/>
      <c r="CW18" s="416"/>
      <c r="CX18" s="416"/>
      <c r="CY18" s="417"/>
      <c r="CZ18" s="384"/>
      <c r="DA18" s="385"/>
      <c r="DB18" s="385"/>
      <c r="DC18" s="385"/>
      <c r="DD18" s="385"/>
      <c r="DE18" s="386"/>
      <c r="DF18" s="415"/>
      <c r="DG18" s="416"/>
      <c r="DH18" s="416"/>
      <c r="DI18" s="416"/>
      <c r="DJ18" s="416"/>
      <c r="DK18" s="417"/>
      <c r="DL18" s="454"/>
      <c r="DM18" s="454"/>
      <c r="DN18" s="454"/>
      <c r="DO18" s="454"/>
      <c r="DP18" s="454"/>
      <c r="DQ18" s="455"/>
    </row>
    <row r="19" spans="1:121" x14ac:dyDescent="0.2">
      <c r="B19" s="384" t="str">
        <f t="array" ref="B19">IFERROR(INDEX('U17 Non Counters'!$G$3:$G$176, SMALL(IF('Lane Draws'!$C$1='U17 Non Counters'!$F$3:$F$176, ROW('U17 Non Counters'!$F$3:$F$176)-MIN(ROW('U17 Non Counters'!$F$3:$F$176))+1, ""), ROW(B7))),"")</f>
        <v/>
      </c>
      <c r="C19" s="385"/>
      <c r="D19" s="385"/>
      <c r="E19" s="385"/>
      <c r="F19" s="385"/>
      <c r="G19" s="385"/>
      <c r="H19" s="384" t="str">
        <f t="array" ref="H19">IFERROR(INDEX('U20 Non Counters'!$G$3:$G$116, SMALL(IF('Lane Draws'!$I$1='U20 Non Counters'!$F$3:$F$116, ROW('U20 Non Counters'!$F$3:$F$116)-MIN(ROW('U20 Non Counters'!$F$3:$F$116))+1, ""), ROW(B7))),"")</f>
        <v/>
      </c>
      <c r="I19" s="385"/>
      <c r="J19" s="385"/>
      <c r="K19" s="385"/>
      <c r="L19" s="385"/>
      <c r="M19" s="386"/>
      <c r="N19" s="415" t="str">
        <f t="array" ref="N19">IFERROR(INDEX('U17 Non Counters'!$B$3:$B$116, SMALL(IF('Lane Draws'!$O$1='U17 Non Counters'!$A$3:$A$116, ROW('U17 Non Counters'!$A$3:$A$116)-MIN(ROW('U17 Non Counters'!$A$3:$A$116))+1, ""), ROW(B7))),"")</f>
        <v/>
      </c>
      <c r="O19" s="416"/>
      <c r="P19" s="416"/>
      <c r="Q19" s="416"/>
      <c r="R19" s="416"/>
      <c r="S19" s="417"/>
      <c r="T19" s="415" t="str">
        <f t="array" ref="T19">IFERROR(INDEX('U20 Non Counters'!$B$3:$B$86, SMALL(IF('Lane Draws'!$U$1='U20 Non Counters'!$A$3:$A$86, ROW('U20 Non Counters'!$A$3:$A$86)-MIN(ROW('U20 Non Counters'!$A$3:$A$86))+1, ""), ROW(B7))),"")</f>
        <v/>
      </c>
      <c r="U19" s="416"/>
      <c r="V19" s="416"/>
      <c r="W19" s="416"/>
      <c r="X19" s="416"/>
      <c r="Y19" s="417"/>
      <c r="Z19" s="384" t="str">
        <f t="array" ref="Z19">IFERROR(INDEX('U17 Non Counters'!$G$3:$G$86, SMALL(IF('Lane Draws'!$AA$1='U17 Non Counters'!$F$3:$F$86, ROW('U17 Non Counters'!$F$3:$F$86)-MIN(ROW('U17 Non Counters'!$F$3:$F$86))+1, ""), ROW(B7))),"")</f>
        <v/>
      </c>
      <c r="AA19" s="385"/>
      <c r="AB19" s="385"/>
      <c r="AC19" s="385"/>
      <c r="AD19" s="385"/>
      <c r="AE19" s="385"/>
      <c r="AF19" s="384" t="str">
        <f t="array" ref="AF19">IFERROR(INDEX('U20 Non Counters'!$G$3:$G$86, SMALL(IF('Lane Draws'!$AG$1='U20 Non Counters'!$F$3:$F$86, ROW('U20 Non Counters'!$F$3:$F$86)-MIN(ROW('U20 Non Counters'!$F$3:$F$86))+1, ""), ROW(B7))),"")</f>
        <v/>
      </c>
      <c r="AG19" s="385"/>
      <c r="AH19" s="385"/>
      <c r="AI19" s="385"/>
      <c r="AJ19" s="385"/>
      <c r="AK19" s="386"/>
      <c r="AL19" s="415" t="str">
        <f t="array" ref="AL19">IFERROR(INDEX('U17 Non Counters'!$B$3:$B$86, SMALL(IF('Lane Draws'!$AM$1='U17 Non Counters'!$A$3:$A$86, ROW('U17 Non Counters'!$A$3:$A$86)-MIN(ROW('U17 Non Counters'!$A$3:$A$86))+1, ""), ROW(B7))),"")</f>
        <v/>
      </c>
      <c r="AM19" s="416"/>
      <c r="AN19" s="416"/>
      <c r="AO19" s="416"/>
      <c r="AP19" s="416"/>
      <c r="AQ19" s="417"/>
      <c r="AR19" s="415" t="str">
        <f t="array" ref="AR19">IFERROR(INDEX('U20 Non Counters'!$B$3:$B$86, SMALL(IF('Lane Draws'!$AS$1='U20 Non Counters'!$A$3:$A$86, ROW('U20 Non Counters'!$A$3:$A$86)-MIN(ROW('U20 Non Counters'!$A$3:$A$86))+1, ""), ROW(B7))),"")</f>
        <v/>
      </c>
      <c r="AS19" s="416"/>
      <c r="AT19" s="416"/>
      <c r="AU19" s="416"/>
      <c r="AV19" s="416"/>
      <c r="AW19" s="417"/>
      <c r="AX19" s="384" t="str">
        <f t="array" ref="AX19">IFERROR(INDEX('U17 Non Counters'!$G$3:$G$86, SMALL(IF('Lane Draws'!$AY$1='U17 Non Counters'!$F$3:$F$86, ROW('U17 Non Counters'!$F$3:$F$86)-MIN(ROW('U17 Non Counters'!$F$3:$F$86))+1, ""), ROW(B7))),"")</f>
        <v/>
      </c>
      <c r="AY19" s="385"/>
      <c r="AZ19" s="385"/>
      <c r="BA19" s="385"/>
      <c r="BB19" s="385"/>
      <c r="BC19" s="385"/>
      <c r="BD19" s="384" t="str">
        <f t="array" ref="BD19">IFERROR(INDEX('U20 Non Counters'!$G$3:$G$86, SMALL(IF('Lane Draws'!$BE$1='U20 Non Counters'!$F$3:$F$86, ROW('U20 Non Counters'!$F$3:$F$86)-MIN(ROW('U20 Non Counters'!$F$3:$F$86))+1, ""), ROW(B7))),"")</f>
        <v/>
      </c>
      <c r="BE19" s="385"/>
      <c r="BF19" s="385"/>
      <c r="BG19" s="385"/>
      <c r="BH19" s="385"/>
      <c r="BI19" s="386"/>
      <c r="BJ19" s="415" t="str">
        <f t="array" ref="BJ19">IFERROR(INDEX('U17 Non Counters'!$B$3:$B$86, SMALL(IF('Lane Draws'!$BK$1='U17 Non Counters'!$A$3:$A$86, ROW('U17 Non Counters'!$A$3:$A$86)-MIN(ROW('U17 Non Counters'!$A$3:$A$86))+1, ""), ROW(H7))),"")</f>
        <v/>
      </c>
      <c r="BK19" s="416"/>
      <c r="BL19" s="416"/>
      <c r="BM19" s="416"/>
      <c r="BN19" s="416"/>
      <c r="BO19" s="417"/>
      <c r="BP19" s="415" t="str">
        <f t="array" ref="BP19">IFERROR(INDEX('U20 Non Counters'!$B$3:$B$86, SMALL(IF('Lane Draws'!$BQ$1='U20 Non Counters'!$A$3:$A$86, ROW('U20 Non Counters'!$A$3:$A$86)-MIN(ROW('U20 Non Counters'!$A$3:$A$86))+1, ""), ROW(Z7))),"")</f>
        <v/>
      </c>
      <c r="BQ19" s="416"/>
      <c r="BR19" s="416"/>
      <c r="BS19" s="416"/>
      <c r="BT19" s="416"/>
      <c r="BU19" s="417"/>
      <c r="BV19" s="384" t="str">
        <f t="array" ref="BV19">IFERROR(INDEX('U17 Non Counters'!$G$3:$G$86, SMALL(IF('Lane Draws'!$BW$1='U17 Non Counters'!$F$3:$F$86, ROW('U17 Non Counters'!$F$3:$F$86)-MIN(ROW('U17 Non Counters'!$F$3:$F$86))+1, ""), ROW(Z7))),"")</f>
        <v/>
      </c>
      <c r="BW19" s="385"/>
      <c r="BX19" s="385"/>
      <c r="BY19" s="385"/>
      <c r="BZ19" s="385"/>
      <c r="CA19" s="386"/>
      <c r="CB19" s="384" t="str">
        <f t="array" ref="CB19">IFERROR(INDEX('U20 Non Counters'!$G$3:$G$86, SMALL(IF('Lane Draws'!$CC$1='U20 Non Counters'!$F$3:$F$86, ROW('U20 Non Counters'!$F$3:$F$86)-MIN(ROW('U20 Non Counters'!$F$3:$F$86))+1, ""), ROW(B7))),"")</f>
        <v/>
      </c>
      <c r="CC19" s="385"/>
      <c r="CD19" s="385"/>
      <c r="CE19" s="385"/>
      <c r="CF19" s="385"/>
      <c r="CG19" s="386"/>
      <c r="CH19" s="415" t="str">
        <f t="array" ref="CH19">IFERROR(INDEX('U17 Non Counters'!$B$3:$B$86, SMALL(IF('Lane Draws'!$CI$1='U17 Non Counters'!$A$3:$A$86, ROW('U17 Non Counters'!$A$3:$A$86)-MIN(ROW('U17 Non Counters'!$A$3:$A$86))+1, ""), ROW(H7))),"")</f>
        <v/>
      </c>
      <c r="CI19" s="416"/>
      <c r="CJ19" s="416"/>
      <c r="CK19" s="416"/>
      <c r="CL19" s="416"/>
      <c r="CM19" s="417"/>
      <c r="CN19" s="415" t="str">
        <f t="array" ref="CN19">IFERROR(INDEX('U20 Non Counters'!$B$3:$B$86, SMALL(IF('Lane Draws'!$CO$1='U20 Non Counters'!$A$3:$A$86, ROW('U20 Non Counters'!$A$3:$A$86)-MIN(ROW('U20 Non Counters'!$A$3:$A$86))+1, ""), ROW(Z7))),"")</f>
        <v/>
      </c>
      <c r="CO19" s="416"/>
      <c r="CP19" s="416"/>
      <c r="CQ19" s="416"/>
      <c r="CR19" s="416"/>
      <c r="CS19" s="417"/>
      <c r="CT19" s="415"/>
      <c r="CU19" s="416"/>
      <c r="CV19" s="416"/>
      <c r="CW19" s="416"/>
      <c r="CX19" s="416"/>
      <c r="CY19" s="417"/>
      <c r="CZ19" s="384"/>
      <c r="DA19" s="385"/>
      <c r="DB19" s="385"/>
      <c r="DC19" s="385"/>
      <c r="DD19" s="385"/>
      <c r="DE19" s="386"/>
      <c r="DF19" s="415"/>
      <c r="DG19" s="416"/>
      <c r="DH19" s="416"/>
      <c r="DI19" s="416"/>
      <c r="DJ19" s="416"/>
      <c r="DK19" s="417"/>
      <c r="DL19" s="454"/>
      <c r="DM19" s="454"/>
      <c r="DN19" s="454"/>
      <c r="DO19" s="454"/>
      <c r="DP19" s="454"/>
      <c r="DQ19" s="455"/>
    </row>
    <row r="20" spans="1:121" x14ac:dyDescent="0.2">
      <c r="B20" s="384" t="str">
        <f t="array" ref="B20">IFERROR(INDEX('U17 Non Counters'!$G$3:$G$176, SMALL(IF('Lane Draws'!$C$1='U17 Non Counters'!$F$3:$F$176, ROW('U17 Non Counters'!$F$3:$F$176)-MIN(ROW('U17 Non Counters'!$F$3:$F$176))+1, ""), ROW(B8))),"")</f>
        <v/>
      </c>
      <c r="C20" s="385"/>
      <c r="D20" s="385"/>
      <c r="E20" s="385"/>
      <c r="F20" s="385"/>
      <c r="G20" s="385"/>
      <c r="H20" s="384" t="str">
        <f t="array" ref="H20">IFERROR(INDEX('U20 Non Counters'!$G$3:$G$116, SMALL(IF('Lane Draws'!$I$1='U20 Non Counters'!$F$3:$F$116, ROW('U20 Non Counters'!$F$3:$F$116)-MIN(ROW('U20 Non Counters'!$F$3:$F$116))+1, ""), ROW(B8))),"")</f>
        <v/>
      </c>
      <c r="I20" s="385"/>
      <c r="J20" s="385"/>
      <c r="K20" s="385"/>
      <c r="L20" s="385"/>
      <c r="M20" s="386"/>
      <c r="N20" s="415" t="str">
        <f t="array" ref="N20">IFERROR(INDEX('U17 Non Counters'!$B$3:$B$116, SMALL(IF('Lane Draws'!$O$1='U17 Non Counters'!$A$3:$A$116, ROW('U17 Non Counters'!$A$3:$A$116)-MIN(ROW('U17 Non Counters'!$A$3:$A$116))+1, ""), ROW(B8))),"")</f>
        <v/>
      </c>
      <c r="O20" s="416"/>
      <c r="P20" s="416"/>
      <c r="Q20" s="416"/>
      <c r="R20" s="416"/>
      <c r="S20" s="417"/>
      <c r="T20" s="415" t="str">
        <f t="array" ref="T20">IFERROR(INDEX('U20 Non Counters'!$B$3:$B$86, SMALL(IF('Lane Draws'!$U$1='U20 Non Counters'!$A$3:$A$86, ROW('U20 Non Counters'!$A$3:$A$86)-MIN(ROW('U20 Non Counters'!$A$3:$A$86))+1, ""), ROW(B8))),"")</f>
        <v/>
      </c>
      <c r="U20" s="416"/>
      <c r="V20" s="416"/>
      <c r="W20" s="416"/>
      <c r="X20" s="416"/>
      <c r="Y20" s="417"/>
      <c r="Z20" s="384" t="str">
        <f t="array" ref="Z20">IFERROR(INDEX('U17 Non Counters'!$G$3:$G$86, SMALL(IF('Lane Draws'!$AA$1='U17 Non Counters'!$F$3:$F$86, ROW('U17 Non Counters'!$F$3:$F$86)-MIN(ROW('U17 Non Counters'!$F$3:$F$86))+1, ""), ROW(B8))),"")</f>
        <v/>
      </c>
      <c r="AA20" s="385"/>
      <c r="AB20" s="385"/>
      <c r="AC20" s="385"/>
      <c r="AD20" s="385"/>
      <c r="AE20" s="385"/>
      <c r="AF20" s="384" t="str">
        <f t="array" ref="AF20">IFERROR(INDEX('U20 Non Counters'!$G$3:$G$86, SMALL(IF('Lane Draws'!$AG$1='U20 Non Counters'!$F$3:$F$86, ROW('U20 Non Counters'!$F$3:$F$86)-MIN(ROW('U20 Non Counters'!$F$3:$F$86))+1, ""), ROW(B8))),"")</f>
        <v/>
      </c>
      <c r="AG20" s="385"/>
      <c r="AH20" s="385"/>
      <c r="AI20" s="385"/>
      <c r="AJ20" s="385"/>
      <c r="AK20" s="386"/>
      <c r="AL20" s="415" t="str">
        <f t="array" ref="AL20">IFERROR(INDEX('U17 Non Counters'!$B$3:$B$86, SMALL(IF('Lane Draws'!$AM$1='U17 Non Counters'!$A$3:$A$86, ROW('U17 Non Counters'!$A$3:$A$86)-MIN(ROW('U17 Non Counters'!$A$3:$A$86))+1, ""), ROW(B8))),"")</f>
        <v/>
      </c>
      <c r="AM20" s="416"/>
      <c r="AN20" s="416"/>
      <c r="AO20" s="416"/>
      <c r="AP20" s="416"/>
      <c r="AQ20" s="417"/>
      <c r="AR20" s="415" t="str">
        <f t="array" ref="AR20">IFERROR(INDEX('U20 Non Counters'!$B$3:$B$86, SMALL(IF('Lane Draws'!$AS$1='U20 Non Counters'!$A$3:$A$86, ROW('U20 Non Counters'!$A$3:$A$86)-MIN(ROW('U20 Non Counters'!$A$3:$A$86))+1, ""), ROW(B8))),"")</f>
        <v/>
      </c>
      <c r="AS20" s="416"/>
      <c r="AT20" s="416"/>
      <c r="AU20" s="416"/>
      <c r="AV20" s="416"/>
      <c r="AW20" s="417"/>
      <c r="AX20" s="384" t="str">
        <f t="array" ref="AX20">IFERROR(INDEX('U17 Non Counters'!$G$3:$G$86, SMALL(IF('Lane Draws'!$AY$1='U17 Non Counters'!$F$3:$F$86, ROW('U17 Non Counters'!$F$3:$F$86)-MIN(ROW('U17 Non Counters'!$F$3:$F$86))+1, ""), ROW(B8))),"")</f>
        <v/>
      </c>
      <c r="AY20" s="385"/>
      <c r="AZ20" s="385"/>
      <c r="BA20" s="385"/>
      <c r="BB20" s="385"/>
      <c r="BC20" s="385"/>
      <c r="BD20" s="384" t="str">
        <f t="array" ref="BD20">IFERROR(INDEX('U20 Non Counters'!$G$3:$G$86, SMALL(IF('Lane Draws'!$BE$1='U20 Non Counters'!$F$3:$F$86, ROW('U20 Non Counters'!$F$3:$F$86)-MIN(ROW('U20 Non Counters'!$F$3:$F$86))+1, ""), ROW(B8))),"")</f>
        <v/>
      </c>
      <c r="BE20" s="385"/>
      <c r="BF20" s="385"/>
      <c r="BG20" s="385"/>
      <c r="BH20" s="385"/>
      <c r="BI20" s="386"/>
      <c r="BJ20" s="415" t="str">
        <f t="array" ref="BJ20">IFERROR(INDEX('U17 Non Counters'!$B$3:$B$86, SMALL(IF('Lane Draws'!$BK$1='U17 Non Counters'!$A$3:$A$86, ROW('U17 Non Counters'!$A$3:$A$86)-MIN(ROW('U17 Non Counters'!$A$3:$A$86))+1, ""), ROW(H8))),"")</f>
        <v/>
      </c>
      <c r="BK20" s="416"/>
      <c r="BL20" s="416"/>
      <c r="BM20" s="416"/>
      <c r="BN20" s="416"/>
      <c r="BO20" s="417"/>
      <c r="BP20" s="415" t="str">
        <f t="array" ref="BP20">IFERROR(INDEX('U20 Non Counters'!$B$3:$B$86, SMALL(IF('Lane Draws'!$BQ$1='U20 Non Counters'!$A$3:$A$86, ROW('U20 Non Counters'!$A$3:$A$86)-MIN(ROW('U20 Non Counters'!$A$3:$A$86))+1, ""), ROW(Z8))),"")</f>
        <v/>
      </c>
      <c r="BQ20" s="416"/>
      <c r="BR20" s="416"/>
      <c r="BS20" s="416"/>
      <c r="BT20" s="416"/>
      <c r="BU20" s="417"/>
      <c r="BV20" s="384" t="str">
        <f t="array" ref="BV20">IFERROR(INDEX('U17 Non Counters'!$G$3:$G$86, SMALL(IF('Lane Draws'!$BW$1='U17 Non Counters'!$F$3:$F$86, ROW('U17 Non Counters'!$F$3:$F$86)-MIN(ROW('U17 Non Counters'!$F$3:$F$86))+1, ""), ROW(Z8))),"")</f>
        <v/>
      </c>
      <c r="BW20" s="385"/>
      <c r="BX20" s="385"/>
      <c r="BY20" s="385"/>
      <c r="BZ20" s="385"/>
      <c r="CA20" s="386"/>
      <c r="CB20" s="384" t="str">
        <f t="array" ref="CB20">IFERROR(INDEX('U20 Non Counters'!$G$3:$G$86, SMALL(IF('Lane Draws'!$CC$1='U20 Non Counters'!$F$3:$F$86, ROW('U20 Non Counters'!$F$3:$F$86)-MIN(ROW('U20 Non Counters'!$F$3:$F$86))+1, ""), ROW(B8))),"")</f>
        <v/>
      </c>
      <c r="CC20" s="385"/>
      <c r="CD20" s="385"/>
      <c r="CE20" s="385"/>
      <c r="CF20" s="385"/>
      <c r="CG20" s="386"/>
      <c r="CH20" s="415" t="str">
        <f t="array" ref="CH20">IFERROR(INDEX('U17 Non Counters'!$B$3:$B$86, SMALL(IF('Lane Draws'!$CI$1='U17 Non Counters'!$A$3:$A$86, ROW('U17 Non Counters'!$A$3:$A$86)-MIN(ROW('U17 Non Counters'!$A$3:$A$86))+1, ""), ROW(H8))),"")</f>
        <v/>
      </c>
      <c r="CI20" s="416"/>
      <c r="CJ20" s="416"/>
      <c r="CK20" s="416"/>
      <c r="CL20" s="416"/>
      <c r="CM20" s="417"/>
      <c r="CN20" s="415" t="str">
        <f t="array" ref="CN20">IFERROR(INDEX('U20 Non Counters'!$B$3:$B$86, SMALL(IF('Lane Draws'!$CO$1='U20 Non Counters'!$A$3:$A$86, ROW('U20 Non Counters'!$A$3:$A$86)-MIN(ROW('U20 Non Counters'!$A$3:$A$86))+1, ""), ROW(Z8))),"")</f>
        <v/>
      </c>
      <c r="CO20" s="416"/>
      <c r="CP20" s="416"/>
      <c r="CQ20" s="416"/>
      <c r="CR20" s="416"/>
      <c r="CS20" s="417"/>
      <c r="CT20" s="415"/>
      <c r="CU20" s="416"/>
      <c r="CV20" s="416"/>
      <c r="CW20" s="416"/>
      <c r="CX20" s="416"/>
      <c r="CY20" s="417"/>
      <c r="CZ20" s="384"/>
      <c r="DA20" s="385"/>
      <c r="DB20" s="385"/>
      <c r="DC20" s="385"/>
      <c r="DD20" s="385"/>
      <c r="DE20" s="386"/>
      <c r="DF20" s="415"/>
      <c r="DG20" s="416"/>
      <c r="DH20" s="416"/>
      <c r="DI20" s="416"/>
      <c r="DJ20" s="416"/>
      <c r="DK20" s="417"/>
      <c r="DL20" s="454"/>
      <c r="DM20" s="454"/>
      <c r="DN20" s="454"/>
      <c r="DO20" s="454"/>
      <c r="DP20" s="454"/>
      <c r="DQ20" s="455"/>
    </row>
    <row r="21" spans="1:121" x14ac:dyDescent="0.2">
      <c r="B21" s="384" t="str">
        <f t="array" ref="B21">IFERROR(INDEX('U17 Non Counters'!$G$3:$G$176, SMALL(IF('Lane Draws'!$C$1='U17 Non Counters'!$F$3:$F$176, ROW('U17 Non Counters'!$F$3:$F$176)-MIN(ROW('U17 Non Counters'!$F$3:$F$176))+1, ""), ROW(B9))),"")</f>
        <v/>
      </c>
      <c r="C21" s="385"/>
      <c r="D21" s="385"/>
      <c r="E21" s="385"/>
      <c r="F21" s="385"/>
      <c r="G21" s="385"/>
      <c r="H21" s="384" t="str">
        <f t="array" ref="H21">IFERROR(INDEX('U20 Non Counters'!$G$3:$G$116, SMALL(IF('Lane Draws'!$I$1='U20 Non Counters'!$F$3:$F$116, ROW('U20 Non Counters'!$F$3:$F$116)-MIN(ROW('U20 Non Counters'!$F$3:$F$116))+1, ""), ROW(B9))),"")</f>
        <v/>
      </c>
      <c r="I21" s="385"/>
      <c r="J21" s="385"/>
      <c r="K21" s="385"/>
      <c r="L21" s="385"/>
      <c r="M21" s="386"/>
      <c r="N21" s="415" t="str">
        <f t="array" ref="N21">IFERROR(INDEX('U17 Non Counters'!$B$3:$B$116, SMALL(IF('Lane Draws'!$O$1='U17 Non Counters'!$A$3:$A$116, ROW('U17 Non Counters'!$A$3:$A$116)-MIN(ROW('U17 Non Counters'!$A$3:$A$116))+1, ""), ROW(B9))),"")</f>
        <v/>
      </c>
      <c r="O21" s="416"/>
      <c r="P21" s="416"/>
      <c r="Q21" s="416"/>
      <c r="R21" s="416"/>
      <c r="S21" s="417"/>
      <c r="T21" s="415" t="str">
        <f t="array" ref="T21">IFERROR(INDEX('U20 Non Counters'!$B$3:$B$86, SMALL(IF('Lane Draws'!$U$1='U20 Non Counters'!$A$3:$A$86, ROW('U20 Non Counters'!$A$3:$A$86)-MIN(ROW('U20 Non Counters'!$A$3:$A$86))+1, ""), ROW(B9))),"")</f>
        <v/>
      </c>
      <c r="U21" s="416"/>
      <c r="V21" s="416"/>
      <c r="W21" s="416"/>
      <c r="X21" s="416"/>
      <c r="Y21" s="417"/>
      <c r="Z21" s="384" t="str">
        <f t="array" ref="Z21">IFERROR(INDEX('U17 Non Counters'!$G$3:$G$86, SMALL(IF('Lane Draws'!$AA$1='U17 Non Counters'!$F$3:$F$86, ROW('U17 Non Counters'!$F$3:$F$86)-MIN(ROW('U17 Non Counters'!$F$3:$F$86))+1, ""), ROW(B9))),"")</f>
        <v/>
      </c>
      <c r="AA21" s="385"/>
      <c r="AB21" s="385"/>
      <c r="AC21" s="385"/>
      <c r="AD21" s="385"/>
      <c r="AE21" s="385"/>
      <c r="AF21" s="384" t="str">
        <f t="array" ref="AF21">IFERROR(INDEX('U20 Non Counters'!$G$3:$G$86, SMALL(IF('Lane Draws'!$AG$1='U20 Non Counters'!$F$3:$F$86, ROW('U20 Non Counters'!$F$3:$F$86)-MIN(ROW('U20 Non Counters'!$F$3:$F$86))+1, ""), ROW(B9))),"")</f>
        <v/>
      </c>
      <c r="AG21" s="385"/>
      <c r="AH21" s="385"/>
      <c r="AI21" s="385"/>
      <c r="AJ21" s="385"/>
      <c r="AK21" s="386"/>
      <c r="AL21" s="415" t="str">
        <f t="array" ref="AL21">IFERROR(INDEX('U17 Non Counters'!$B$3:$B$86, SMALL(IF('Lane Draws'!$AM$1='U17 Non Counters'!$A$3:$A$86, ROW('U17 Non Counters'!$A$3:$A$86)-MIN(ROW('U17 Non Counters'!$A$3:$A$86))+1, ""), ROW(B9))),"")</f>
        <v/>
      </c>
      <c r="AM21" s="416"/>
      <c r="AN21" s="416"/>
      <c r="AO21" s="416"/>
      <c r="AP21" s="416"/>
      <c r="AQ21" s="417"/>
      <c r="AR21" s="415" t="str">
        <f t="array" ref="AR21">IFERROR(INDEX('U20 Non Counters'!$B$3:$B$86, SMALL(IF('Lane Draws'!$AS$1='U20 Non Counters'!$A$3:$A$86, ROW('U20 Non Counters'!$A$3:$A$86)-MIN(ROW('U20 Non Counters'!$A$3:$A$86))+1, ""), ROW(B9))),"")</f>
        <v/>
      </c>
      <c r="AS21" s="416"/>
      <c r="AT21" s="416"/>
      <c r="AU21" s="416"/>
      <c r="AV21" s="416"/>
      <c r="AW21" s="417"/>
      <c r="AX21" s="384" t="str">
        <f t="array" ref="AX21">IFERROR(INDEX('U17 Non Counters'!$G$3:$G$86, SMALL(IF('Lane Draws'!$AY$1='U17 Non Counters'!$F$3:$F$86, ROW('U17 Non Counters'!$F$3:$F$86)-MIN(ROW('U17 Non Counters'!$F$3:$F$86))+1, ""), ROW(B9))),"")</f>
        <v/>
      </c>
      <c r="AY21" s="385"/>
      <c r="AZ21" s="385"/>
      <c r="BA21" s="385"/>
      <c r="BB21" s="385"/>
      <c r="BC21" s="385"/>
      <c r="BD21" s="384" t="str">
        <f t="array" ref="BD21">IFERROR(INDEX('U20 Non Counters'!$G$3:$G$86, SMALL(IF('Lane Draws'!$BE$1='U20 Non Counters'!$F$3:$F$86, ROW('U20 Non Counters'!$F$3:$F$86)-MIN(ROW('U20 Non Counters'!$F$3:$F$86))+1, ""), ROW(B9))),"")</f>
        <v/>
      </c>
      <c r="BE21" s="385"/>
      <c r="BF21" s="385"/>
      <c r="BG21" s="385"/>
      <c r="BH21" s="385"/>
      <c r="BI21" s="386"/>
      <c r="BJ21" s="415" t="str">
        <f t="array" ref="BJ21">IFERROR(INDEX('U17 Non Counters'!$B$3:$B$86, SMALL(IF('Lane Draws'!$BK$1='U17 Non Counters'!$A$3:$A$86, ROW('U17 Non Counters'!$A$3:$A$86)-MIN(ROW('U17 Non Counters'!$A$3:$A$86))+1, ""), ROW(H9))),"")</f>
        <v/>
      </c>
      <c r="BK21" s="416"/>
      <c r="BL21" s="416"/>
      <c r="BM21" s="416"/>
      <c r="BN21" s="416"/>
      <c r="BO21" s="417"/>
      <c r="BP21" s="415" t="str">
        <f t="array" ref="BP21">IFERROR(INDEX('U20 Non Counters'!$B$3:$B$86, SMALL(IF('Lane Draws'!$BQ$1='U20 Non Counters'!$A$3:$A$86, ROW('U20 Non Counters'!$A$3:$A$86)-MIN(ROW('U20 Non Counters'!$A$3:$A$86))+1, ""), ROW(Z9))),"")</f>
        <v/>
      </c>
      <c r="BQ21" s="416"/>
      <c r="BR21" s="416"/>
      <c r="BS21" s="416"/>
      <c r="BT21" s="416"/>
      <c r="BU21" s="417"/>
      <c r="BV21" s="384" t="str">
        <f t="array" ref="BV21">IFERROR(INDEX('U17 Non Counters'!$G$3:$G$86, SMALL(IF('Lane Draws'!$BW$1='U17 Non Counters'!$F$3:$F$86, ROW('U17 Non Counters'!$F$3:$F$86)-MIN(ROW('U17 Non Counters'!$F$3:$F$86))+1, ""), ROW(Z9))),"")</f>
        <v/>
      </c>
      <c r="BW21" s="385"/>
      <c r="BX21" s="385"/>
      <c r="BY21" s="385"/>
      <c r="BZ21" s="385"/>
      <c r="CA21" s="386"/>
      <c r="CB21" s="384" t="str">
        <f t="array" ref="CB21">IFERROR(INDEX('U20 Non Counters'!$G$3:$G$86, SMALL(IF('Lane Draws'!$CC$1='U20 Non Counters'!$F$3:$F$86, ROW('U20 Non Counters'!$F$3:$F$86)-MIN(ROW('U20 Non Counters'!$F$3:$F$86))+1, ""), ROW(B9))),"")</f>
        <v/>
      </c>
      <c r="CC21" s="385"/>
      <c r="CD21" s="385"/>
      <c r="CE21" s="385"/>
      <c r="CF21" s="385"/>
      <c r="CG21" s="386"/>
      <c r="CH21" s="415" t="str">
        <f t="array" ref="CH21">IFERROR(INDEX('U17 Non Counters'!$B$3:$B$86, SMALL(IF('Lane Draws'!$CI$1='U17 Non Counters'!$A$3:$A$86, ROW('U17 Non Counters'!$A$3:$A$86)-MIN(ROW('U17 Non Counters'!$A$3:$A$86))+1, ""), ROW(H9))),"")</f>
        <v/>
      </c>
      <c r="CI21" s="416"/>
      <c r="CJ21" s="416"/>
      <c r="CK21" s="416"/>
      <c r="CL21" s="416"/>
      <c r="CM21" s="417"/>
      <c r="CN21" s="415" t="str">
        <f t="array" ref="CN21">IFERROR(INDEX('U20 Non Counters'!$B$3:$B$86, SMALL(IF('Lane Draws'!$CO$1='U20 Non Counters'!$A$3:$A$86, ROW('U20 Non Counters'!$A$3:$A$86)-MIN(ROW('U20 Non Counters'!$A$3:$A$86))+1, ""), ROW(Z9))),"")</f>
        <v/>
      </c>
      <c r="CO21" s="416"/>
      <c r="CP21" s="416"/>
      <c r="CQ21" s="416"/>
      <c r="CR21" s="416"/>
      <c r="CS21" s="417"/>
      <c r="CT21" s="415"/>
      <c r="CU21" s="416"/>
      <c r="CV21" s="416"/>
      <c r="CW21" s="416"/>
      <c r="CX21" s="416"/>
      <c r="CY21" s="417"/>
      <c r="CZ21" s="384"/>
      <c r="DA21" s="385"/>
      <c r="DB21" s="385"/>
      <c r="DC21" s="385"/>
      <c r="DD21" s="385"/>
      <c r="DE21" s="386"/>
      <c r="DF21" s="415"/>
      <c r="DG21" s="416"/>
      <c r="DH21" s="416"/>
      <c r="DI21" s="416"/>
      <c r="DJ21" s="416"/>
      <c r="DK21" s="417"/>
      <c r="DL21" s="454"/>
      <c r="DM21" s="454"/>
      <c r="DN21" s="454"/>
      <c r="DO21" s="454"/>
      <c r="DP21" s="454"/>
      <c r="DQ21" s="455"/>
    </row>
    <row r="22" spans="1:121" x14ac:dyDescent="0.2">
      <c r="B22" s="384" t="str">
        <f t="array" ref="B22">IFERROR(INDEX('U17 Non Counters'!$G$3:$G$176, SMALL(IF('Lane Draws'!$C$1='U17 Non Counters'!$F$3:$F$176, ROW('U17 Non Counters'!$F$3:$F$176)-MIN(ROW('U17 Non Counters'!$F$3:$F$176))+1, ""), ROW(B10))),"")</f>
        <v/>
      </c>
      <c r="C22" s="385"/>
      <c r="D22" s="385"/>
      <c r="E22" s="385"/>
      <c r="F22" s="385"/>
      <c r="G22" s="385"/>
      <c r="H22" s="384" t="str">
        <f t="array" ref="H22">IFERROR(INDEX('U20 Non Counters'!$G$3:$G$116, SMALL(IF('Lane Draws'!$I$1='U20 Non Counters'!$F$3:$F$116, ROW('U20 Non Counters'!$F$3:$F$116)-MIN(ROW('U20 Non Counters'!$F$3:$F$116))+1, ""), ROW(B10))),"")</f>
        <v/>
      </c>
      <c r="I22" s="385"/>
      <c r="J22" s="385"/>
      <c r="K22" s="385"/>
      <c r="L22" s="385"/>
      <c r="M22" s="386"/>
      <c r="N22" s="415" t="str">
        <f t="array" ref="N22">IFERROR(INDEX('U17 Non Counters'!$B$3:$B$116, SMALL(IF('Lane Draws'!$O$1='U17 Non Counters'!$A$3:$A$116, ROW('U17 Non Counters'!$A$3:$A$116)-MIN(ROW('U17 Non Counters'!$A$3:$A$116))+1, ""), ROW(B10))),"")</f>
        <v/>
      </c>
      <c r="O22" s="416"/>
      <c r="P22" s="416"/>
      <c r="Q22" s="416"/>
      <c r="R22" s="416"/>
      <c r="S22" s="417"/>
      <c r="T22" s="415" t="str">
        <f t="array" ref="T22">IFERROR(INDEX('U20 Non Counters'!$B$3:$B$86, SMALL(IF('Lane Draws'!$U$1='U20 Non Counters'!$A$3:$A$86, ROW('U20 Non Counters'!$A$3:$A$86)-MIN(ROW('U20 Non Counters'!$A$3:$A$86))+1, ""), ROW(B10))),"")</f>
        <v/>
      </c>
      <c r="U22" s="416"/>
      <c r="V22" s="416"/>
      <c r="W22" s="416"/>
      <c r="X22" s="416"/>
      <c r="Y22" s="417"/>
      <c r="Z22" s="384" t="str">
        <f t="array" ref="Z22">IFERROR(INDEX('U17 Non Counters'!$G$3:$G$86, SMALL(IF('Lane Draws'!$AA$1='U17 Non Counters'!$F$3:$F$86, ROW('U17 Non Counters'!$F$3:$F$86)-MIN(ROW('U17 Non Counters'!$F$3:$F$86))+1, ""), ROW(B10))),"")</f>
        <v/>
      </c>
      <c r="AA22" s="385"/>
      <c r="AB22" s="385"/>
      <c r="AC22" s="385"/>
      <c r="AD22" s="385"/>
      <c r="AE22" s="385"/>
      <c r="AF22" s="384" t="str">
        <f t="array" ref="AF22">IFERROR(INDEX('U20 Non Counters'!$G$3:$G$86, SMALL(IF('Lane Draws'!$AG$1='U20 Non Counters'!$F$3:$F$86, ROW('U20 Non Counters'!$F$3:$F$86)-MIN(ROW('U20 Non Counters'!$F$3:$F$86))+1, ""), ROW(B10))),"")</f>
        <v/>
      </c>
      <c r="AG22" s="385"/>
      <c r="AH22" s="385"/>
      <c r="AI22" s="385"/>
      <c r="AJ22" s="385"/>
      <c r="AK22" s="386"/>
      <c r="AL22" s="415" t="str">
        <f t="array" ref="AL22">IFERROR(INDEX('U17 Non Counters'!$B$3:$B$86, SMALL(IF('Lane Draws'!$AM$1='U17 Non Counters'!$A$3:$A$86, ROW('U17 Non Counters'!$A$3:$A$86)-MIN(ROW('U17 Non Counters'!$A$3:$A$86))+1, ""), ROW(B10))),"")</f>
        <v/>
      </c>
      <c r="AM22" s="416"/>
      <c r="AN22" s="416"/>
      <c r="AO22" s="416"/>
      <c r="AP22" s="416"/>
      <c r="AQ22" s="417"/>
      <c r="AR22" s="415" t="str">
        <f t="array" ref="AR22">IFERROR(INDEX('U20 Non Counters'!$B$3:$B$86, SMALL(IF('Lane Draws'!$AS$1='U20 Non Counters'!$A$3:$A$86, ROW('U20 Non Counters'!$A$3:$A$86)-MIN(ROW('U20 Non Counters'!$A$3:$A$86))+1, ""), ROW(B10))),"")</f>
        <v/>
      </c>
      <c r="AS22" s="416"/>
      <c r="AT22" s="416"/>
      <c r="AU22" s="416"/>
      <c r="AV22" s="416"/>
      <c r="AW22" s="417"/>
      <c r="AX22" s="384" t="str">
        <f t="array" ref="AX22">IFERROR(INDEX('U17 Non Counters'!$G$3:$G$86, SMALL(IF('Lane Draws'!$AY$1='U17 Non Counters'!$F$3:$F$86, ROW('U17 Non Counters'!$F$3:$F$86)-MIN(ROW('U17 Non Counters'!$F$3:$F$86))+1, ""), ROW(B10))),"")</f>
        <v/>
      </c>
      <c r="AY22" s="385"/>
      <c r="AZ22" s="385"/>
      <c r="BA22" s="385"/>
      <c r="BB22" s="385"/>
      <c r="BC22" s="385"/>
      <c r="BD22" s="384" t="str">
        <f t="array" ref="BD22">IFERROR(INDEX('U20 Non Counters'!$G$3:$G$86, SMALL(IF('Lane Draws'!$BE$1='U20 Non Counters'!$F$3:$F$86, ROW('U20 Non Counters'!$F$3:$F$86)-MIN(ROW('U20 Non Counters'!$F$3:$F$86))+1, ""), ROW(B10))),"")</f>
        <v/>
      </c>
      <c r="BE22" s="385"/>
      <c r="BF22" s="385"/>
      <c r="BG22" s="385"/>
      <c r="BH22" s="385"/>
      <c r="BI22" s="386"/>
      <c r="BJ22" s="415" t="str">
        <f t="array" ref="BJ22">IFERROR(INDEX('U17 Non Counters'!$B$3:$B$86, SMALL(IF('Lane Draws'!$BK$1='U17 Non Counters'!$A$3:$A$86, ROW('U17 Non Counters'!$A$3:$A$86)-MIN(ROW('U17 Non Counters'!$A$3:$A$86))+1, ""), ROW(H10))),"")</f>
        <v/>
      </c>
      <c r="BK22" s="416"/>
      <c r="BL22" s="416"/>
      <c r="BM22" s="416"/>
      <c r="BN22" s="416"/>
      <c r="BO22" s="417"/>
      <c r="BP22" s="415" t="str">
        <f t="array" ref="BP22">IFERROR(INDEX('U20 Non Counters'!$B$3:$B$86, SMALL(IF('Lane Draws'!$BQ$1='U20 Non Counters'!$A$3:$A$86, ROW('U20 Non Counters'!$A$3:$A$86)-MIN(ROW('U20 Non Counters'!$A$3:$A$86))+1, ""), ROW(Z10))),"")</f>
        <v/>
      </c>
      <c r="BQ22" s="416"/>
      <c r="BR22" s="416"/>
      <c r="BS22" s="416"/>
      <c r="BT22" s="416"/>
      <c r="BU22" s="417"/>
      <c r="BV22" s="384" t="str">
        <f t="array" ref="BV22">IFERROR(INDEX('U17 Non Counters'!$G$3:$G$86, SMALL(IF('Lane Draws'!$BW$1='U17 Non Counters'!$F$3:$F$86, ROW('U17 Non Counters'!$F$3:$F$86)-MIN(ROW('U17 Non Counters'!$F$3:$F$86))+1, ""), ROW(Z10))),"")</f>
        <v/>
      </c>
      <c r="BW22" s="385"/>
      <c r="BX22" s="385"/>
      <c r="BY22" s="385"/>
      <c r="BZ22" s="385"/>
      <c r="CA22" s="386"/>
      <c r="CB22" s="384" t="str">
        <f t="array" ref="CB22">IFERROR(INDEX('U20 Non Counters'!$G$3:$G$86, SMALL(IF('Lane Draws'!$CC$1='U20 Non Counters'!$F$3:$F$86, ROW('U20 Non Counters'!$F$3:$F$86)-MIN(ROW('U20 Non Counters'!$F$3:$F$86))+1, ""), ROW(B10))),"")</f>
        <v/>
      </c>
      <c r="CC22" s="385"/>
      <c r="CD22" s="385"/>
      <c r="CE22" s="385"/>
      <c r="CF22" s="385"/>
      <c r="CG22" s="386"/>
      <c r="CH22" s="415" t="str">
        <f t="array" ref="CH22">IFERROR(INDEX('U17 Non Counters'!$B$3:$B$86, SMALL(IF('Lane Draws'!$CI$1='U17 Non Counters'!$A$3:$A$86, ROW('U17 Non Counters'!$A$3:$A$86)-MIN(ROW('U17 Non Counters'!$A$3:$A$86))+1, ""), ROW(H10))),"")</f>
        <v/>
      </c>
      <c r="CI22" s="416"/>
      <c r="CJ22" s="416"/>
      <c r="CK22" s="416"/>
      <c r="CL22" s="416"/>
      <c r="CM22" s="417"/>
      <c r="CN22" s="415" t="str">
        <f t="array" ref="CN22">IFERROR(INDEX('U20 Non Counters'!$B$3:$B$86, SMALL(IF('Lane Draws'!$CO$1='U20 Non Counters'!$A$3:$A$86, ROW('U20 Non Counters'!$A$3:$A$86)-MIN(ROW('U20 Non Counters'!$A$3:$A$86))+1, ""), ROW(Z10))),"")</f>
        <v/>
      </c>
      <c r="CO22" s="416"/>
      <c r="CP22" s="416"/>
      <c r="CQ22" s="416"/>
      <c r="CR22" s="416"/>
      <c r="CS22" s="417"/>
      <c r="CT22" s="415"/>
      <c r="CU22" s="416"/>
      <c r="CV22" s="416"/>
      <c r="CW22" s="416"/>
      <c r="CX22" s="416"/>
      <c r="CY22" s="417"/>
      <c r="CZ22" s="384"/>
      <c r="DA22" s="385"/>
      <c r="DB22" s="385"/>
      <c r="DC22" s="385"/>
      <c r="DD22" s="385"/>
      <c r="DE22" s="386"/>
      <c r="DF22" s="415"/>
      <c r="DG22" s="416"/>
      <c r="DH22" s="416"/>
      <c r="DI22" s="416"/>
      <c r="DJ22" s="416"/>
      <c r="DK22" s="417"/>
      <c r="DL22" s="454"/>
      <c r="DM22" s="454"/>
      <c r="DN22" s="454"/>
      <c r="DO22" s="454"/>
      <c r="DP22" s="454"/>
      <c r="DQ22" s="455"/>
    </row>
    <row r="23" spans="1:121" x14ac:dyDescent="0.2">
      <c r="B23" s="384" t="str">
        <f t="array" ref="B23">IFERROR(INDEX('U17 Non Counters'!$G$3:$G$176, SMALL(IF('Lane Draws'!$C$1='U17 Non Counters'!$F$3:$F$176, ROW('U17 Non Counters'!$F$3:$F$176)-MIN(ROW('U17 Non Counters'!$F$3:$F$176))+1, ""), ROW(B11))),"")</f>
        <v/>
      </c>
      <c r="C23" s="385"/>
      <c r="D23" s="385"/>
      <c r="E23" s="385"/>
      <c r="F23" s="385"/>
      <c r="G23" s="385"/>
      <c r="H23" s="384" t="str">
        <f t="array" ref="H23">IFERROR(INDEX('U20 Non Counters'!$G$3:$G$116, SMALL(IF('Lane Draws'!$I$1='U20 Non Counters'!$F$3:$F$116, ROW('U20 Non Counters'!$F$3:$F$116)-MIN(ROW('U20 Non Counters'!$F$3:$F$116))+1, ""), ROW(B11))),"")</f>
        <v/>
      </c>
      <c r="I23" s="385"/>
      <c r="J23" s="385"/>
      <c r="K23" s="385"/>
      <c r="L23" s="385"/>
      <c r="M23" s="386"/>
      <c r="N23" s="415" t="str">
        <f t="array" ref="N23">IFERROR(INDEX('U17 Non Counters'!$B$3:$B$116, SMALL(IF('Lane Draws'!$O$1='U17 Non Counters'!$A$3:$A$116, ROW('U17 Non Counters'!$A$3:$A$116)-MIN(ROW('U17 Non Counters'!$A$3:$A$116))+1, ""), ROW(B11))),"")</f>
        <v/>
      </c>
      <c r="O23" s="416"/>
      <c r="P23" s="416"/>
      <c r="Q23" s="416"/>
      <c r="R23" s="416"/>
      <c r="S23" s="417"/>
      <c r="T23" s="415" t="str">
        <f t="array" ref="T23">IFERROR(INDEX('U20 Non Counters'!$B$3:$B$86, SMALL(IF('Lane Draws'!$U$1='U20 Non Counters'!$A$3:$A$86, ROW('U20 Non Counters'!$A$3:$A$86)-MIN(ROW('U20 Non Counters'!$A$3:$A$86))+1, ""), ROW(B11))),"")</f>
        <v/>
      </c>
      <c r="U23" s="416"/>
      <c r="V23" s="416"/>
      <c r="W23" s="416"/>
      <c r="X23" s="416"/>
      <c r="Y23" s="417"/>
      <c r="Z23" s="384" t="str">
        <f t="array" ref="Z23">IFERROR(INDEX('U17 Non Counters'!$G$3:$G$86, SMALL(IF('Lane Draws'!$AA$1='U17 Non Counters'!$F$3:$F$86, ROW('U17 Non Counters'!$F$3:$F$86)-MIN(ROW('U17 Non Counters'!$F$3:$F$86))+1, ""), ROW(B11))),"")</f>
        <v/>
      </c>
      <c r="AA23" s="385"/>
      <c r="AB23" s="385"/>
      <c r="AC23" s="385"/>
      <c r="AD23" s="385"/>
      <c r="AE23" s="385"/>
      <c r="AF23" s="384" t="str">
        <f t="array" ref="AF23">IFERROR(INDEX('U20 Non Counters'!$G$3:$G$86, SMALL(IF('Lane Draws'!$AG$1='U20 Non Counters'!$F$3:$F$86, ROW('U20 Non Counters'!$F$3:$F$86)-MIN(ROW('U20 Non Counters'!$F$3:$F$86))+1, ""), ROW(B11))),"")</f>
        <v/>
      </c>
      <c r="AG23" s="385"/>
      <c r="AH23" s="385"/>
      <c r="AI23" s="385"/>
      <c r="AJ23" s="385"/>
      <c r="AK23" s="386"/>
      <c r="AL23" s="415" t="str">
        <f t="array" ref="AL23">IFERROR(INDEX('U17 Non Counters'!$B$3:$B$86, SMALL(IF('Lane Draws'!$AM$1='U17 Non Counters'!$A$3:$A$86, ROW('U17 Non Counters'!$A$3:$A$86)-MIN(ROW('U17 Non Counters'!$A$3:$A$86))+1, ""), ROW(B11))),"")</f>
        <v/>
      </c>
      <c r="AM23" s="416"/>
      <c r="AN23" s="416"/>
      <c r="AO23" s="416"/>
      <c r="AP23" s="416"/>
      <c r="AQ23" s="417"/>
      <c r="AR23" s="415" t="str">
        <f t="array" ref="AR23">IFERROR(INDEX('U20 Non Counters'!$B$3:$B$86, SMALL(IF('Lane Draws'!$AS$1='U20 Non Counters'!$A$3:$A$86, ROW('U20 Non Counters'!$A$3:$A$86)-MIN(ROW('U20 Non Counters'!$A$3:$A$86))+1, ""), ROW(B11))),"")</f>
        <v/>
      </c>
      <c r="AS23" s="416"/>
      <c r="AT23" s="416"/>
      <c r="AU23" s="416"/>
      <c r="AV23" s="416"/>
      <c r="AW23" s="417"/>
      <c r="AX23" s="384" t="str">
        <f t="array" ref="AX23">IFERROR(INDEX('U17 Non Counters'!$G$3:$G$86, SMALL(IF('Lane Draws'!$AY$1='U17 Non Counters'!$F$3:$F$86, ROW('U17 Non Counters'!$F$3:$F$86)-MIN(ROW('U17 Non Counters'!$F$3:$F$86))+1, ""), ROW(B11))),"")</f>
        <v/>
      </c>
      <c r="AY23" s="385"/>
      <c r="AZ23" s="385"/>
      <c r="BA23" s="385"/>
      <c r="BB23" s="385"/>
      <c r="BC23" s="385"/>
      <c r="BD23" s="384" t="str">
        <f t="array" ref="BD23">IFERROR(INDEX('U20 Non Counters'!$G$3:$G$86, SMALL(IF('Lane Draws'!$BE$1='U20 Non Counters'!$F$3:$F$86, ROW('U20 Non Counters'!$F$3:$F$86)-MIN(ROW('U20 Non Counters'!$F$3:$F$86))+1, ""), ROW(B11))),"")</f>
        <v/>
      </c>
      <c r="BE23" s="385"/>
      <c r="BF23" s="385"/>
      <c r="BG23" s="385"/>
      <c r="BH23" s="385"/>
      <c r="BI23" s="386"/>
      <c r="BJ23" s="415" t="str">
        <f t="array" ref="BJ23">IFERROR(INDEX('U17 Non Counters'!$B$3:$B$86, SMALL(IF('Lane Draws'!$BK$1='U17 Non Counters'!$A$3:$A$86, ROW('U17 Non Counters'!$A$3:$A$86)-MIN(ROW('U17 Non Counters'!$A$3:$A$86))+1, ""), ROW(H11))),"")</f>
        <v/>
      </c>
      <c r="BK23" s="416"/>
      <c r="BL23" s="416"/>
      <c r="BM23" s="416"/>
      <c r="BN23" s="416"/>
      <c r="BO23" s="417"/>
      <c r="BP23" s="415" t="str">
        <f t="array" ref="BP23">IFERROR(INDEX('U20 Non Counters'!$B$3:$B$86, SMALL(IF('Lane Draws'!$BQ$1='U20 Non Counters'!$A$3:$A$86, ROW('U20 Non Counters'!$A$3:$A$86)-MIN(ROW('U20 Non Counters'!$A$3:$A$86))+1, ""), ROW(Z11))),"")</f>
        <v/>
      </c>
      <c r="BQ23" s="416"/>
      <c r="BR23" s="416"/>
      <c r="BS23" s="416"/>
      <c r="BT23" s="416"/>
      <c r="BU23" s="417"/>
      <c r="BV23" s="384" t="str">
        <f t="array" ref="BV23">IFERROR(INDEX('U17 Non Counters'!$G$3:$G$86, SMALL(IF('Lane Draws'!$BW$1='U17 Non Counters'!$F$3:$F$86, ROW('U17 Non Counters'!$F$3:$F$86)-MIN(ROW('U17 Non Counters'!$F$3:$F$86))+1, ""), ROW(Z11))),"")</f>
        <v/>
      </c>
      <c r="BW23" s="385"/>
      <c r="BX23" s="385"/>
      <c r="BY23" s="385"/>
      <c r="BZ23" s="385"/>
      <c r="CA23" s="386"/>
      <c r="CB23" s="384" t="str">
        <f t="array" ref="CB23">IFERROR(INDEX('U20 Non Counters'!$G$3:$G$86, SMALL(IF('Lane Draws'!$CC$1='U20 Non Counters'!$F$3:$F$86, ROW('U20 Non Counters'!$F$3:$F$86)-MIN(ROW('U20 Non Counters'!$F$3:$F$86))+1, ""), ROW(B11))),"")</f>
        <v/>
      </c>
      <c r="CC23" s="385"/>
      <c r="CD23" s="385"/>
      <c r="CE23" s="385"/>
      <c r="CF23" s="385"/>
      <c r="CG23" s="386"/>
      <c r="CH23" s="415" t="str">
        <f t="array" ref="CH23">IFERROR(INDEX('U17 Non Counters'!$B$3:$B$86, SMALL(IF('Lane Draws'!$CI$1='U17 Non Counters'!$A$3:$A$86, ROW('U17 Non Counters'!$A$3:$A$86)-MIN(ROW('U17 Non Counters'!$A$3:$A$86))+1, ""), ROW(H11))),"")</f>
        <v/>
      </c>
      <c r="CI23" s="416"/>
      <c r="CJ23" s="416"/>
      <c r="CK23" s="416"/>
      <c r="CL23" s="416"/>
      <c r="CM23" s="417"/>
      <c r="CN23" s="415" t="str">
        <f t="array" ref="CN23">IFERROR(INDEX('U20 Non Counters'!$B$3:$B$86, SMALL(IF('Lane Draws'!$CO$1='U20 Non Counters'!$A$3:$A$86, ROW('U20 Non Counters'!$A$3:$A$86)-MIN(ROW('U20 Non Counters'!$A$3:$A$86))+1, ""), ROW(Z11))),"")</f>
        <v/>
      </c>
      <c r="CO23" s="416"/>
      <c r="CP23" s="416"/>
      <c r="CQ23" s="416"/>
      <c r="CR23" s="416"/>
      <c r="CS23" s="417"/>
      <c r="CT23" s="415"/>
      <c r="CU23" s="416"/>
      <c r="CV23" s="416"/>
      <c r="CW23" s="416"/>
      <c r="CX23" s="416"/>
      <c r="CY23" s="417"/>
      <c r="CZ23" s="384"/>
      <c r="DA23" s="385"/>
      <c r="DB23" s="385"/>
      <c r="DC23" s="385"/>
      <c r="DD23" s="385"/>
      <c r="DE23" s="386"/>
      <c r="DF23" s="415"/>
      <c r="DG23" s="416"/>
      <c r="DH23" s="416"/>
      <c r="DI23" s="416"/>
      <c r="DJ23" s="416"/>
      <c r="DK23" s="417"/>
      <c r="DL23" s="454"/>
      <c r="DM23" s="454"/>
      <c r="DN23" s="454"/>
      <c r="DO23" s="454"/>
      <c r="DP23" s="454"/>
      <c r="DQ23" s="455"/>
    </row>
    <row r="24" spans="1:121" x14ac:dyDescent="0.2">
      <c r="B24" s="384" t="str">
        <f t="array" ref="B24">IFERROR(INDEX('U17 Non Counters'!$G$3:$G$176, SMALL(IF('Lane Draws'!$C$1='U17 Non Counters'!$F$3:$F$176, ROW('U17 Non Counters'!$F$3:$F$176)-MIN(ROW('U17 Non Counters'!$F$3:$F$176))+1, ""), ROW(B12))),"")</f>
        <v/>
      </c>
      <c r="C24" s="385"/>
      <c r="D24" s="385"/>
      <c r="E24" s="385"/>
      <c r="F24" s="385"/>
      <c r="G24" s="385"/>
      <c r="H24" s="384" t="str">
        <f t="array" ref="H24">IFERROR(INDEX('U20 Non Counters'!$G$3:$G$116, SMALL(IF('Lane Draws'!$I$1='U20 Non Counters'!$F$3:$F$116, ROW('U20 Non Counters'!$F$3:$F$116)-MIN(ROW('U20 Non Counters'!$F$3:$F$116))+1, ""), ROW(B12))),"")</f>
        <v/>
      </c>
      <c r="I24" s="385"/>
      <c r="J24" s="385"/>
      <c r="K24" s="385"/>
      <c r="L24" s="385"/>
      <c r="M24" s="386"/>
      <c r="N24" s="415" t="str">
        <f t="array" ref="N24">IFERROR(INDEX('U17 Non Counters'!$B$3:$B$116, SMALL(IF('Lane Draws'!$O$1='U17 Non Counters'!$A$3:$A$116, ROW('U17 Non Counters'!$A$3:$A$116)-MIN(ROW('U17 Non Counters'!$A$3:$A$116))+1, ""), ROW(B12))),"")</f>
        <v/>
      </c>
      <c r="O24" s="416"/>
      <c r="P24" s="416"/>
      <c r="Q24" s="416"/>
      <c r="R24" s="416"/>
      <c r="S24" s="417"/>
      <c r="T24" s="415" t="str">
        <f t="array" ref="T24">IFERROR(INDEX('U20 Non Counters'!$B$3:$B$86, SMALL(IF('Lane Draws'!$U$1='U20 Non Counters'!$A$3:$A$86, ROW('U20 Non Counters'!$A$3:$A$86)-MIN(ROW('U20 Non Counters'!$A$3:$A$86))+1, ""), ROW(B12))),"")</f>
        <v/>
      </c>
      <c r="U24" s="416"/>
      <c r="V24" s="416"/>
      <c r="W24" s="416"/>
      <c r="X24" s="416"/>
      <c r="Y24" s="417"/>
      <c r="Z24" s="384" t="str">
        <f t="array" ref="Z24">IFERROR(INDEX('U17 Non Counters'!$G$3:$G$86, SMALL(IF('Lane Draws'!$AA$1='U17 Non Counters'!$F$3:$F$86, ROW('U17 Non Counters'!$F$3:$F$86)-MIN(ROW('U17 Non Counters'!$F$3:$F$86))+1, ""), ROW(B12))),"")</f>
        <v/>
      </c>
      <c r="AA24" s="385"/>
      <c r="AB24" s="385"/>
      <c r="AC24" s="385"/>
      <c r="AD24" s="385"/>
      <c r="AE24" s="385"/>
      <c r="AF24" s="384" t="str">
        <f t="array" ref="AF24">IFERROR(INDEX('U20 Non Counters'!$G$3:$G$86, SMALL(IF('Lane Draws'!$AG$1='U20 Non Counters'!$F$3:$F$86, ROW('U20 Non Counters'!$F$3:$F$86)-MIN(ROW('U20 Non Counters'!$F$3:$F$86))+1, ""), ROW(B12))),"")</f>
        <v/>
      </c>
      <c r="AG24" s="385"/>
      <c r="AH24" s="385"/>
      <c r="AI24" s="385"/>
      <c r="AJ24" s="385"/>
      <c r="AK24" s="386"/>
      <c r="AL24" s="415" t="str">
        <f t="array" ref="AL24">IFERROR(INDEX('U17 Non Counters'!$B$3:$B$86, SMALL(IF('Lane Draws'!$AM$1='U17 Non Counters'!$A$3:$A$86, ROW('U17 Non Counters'!$A$3:$A$86)-MIN(ROW('U17 Non Counters'!$A$3:$A$86))+1, ""), ROW(B12))),"")</f>
        <v/>
      </c>
      <c r="AM24" s="416"/>
      <c r="AN24" s="416"/>
      <c r="AO24" s="416"/>
      <c r="AP24" s="416"/>
      <c r="AQ24" s="417"/>
      <c r="AR24" s="415" t="str">
        <f t="array" ref="AR24">IFERROR(INDEX('U20 Non Counters'!$B$3:$B$86, SMALL(IF('Lane Draws'!$AS$1='U20 Non Counters'!$A$3:$A$86, ROW('U20 Non Counters'!$A$3:$A$86)-MIN(ROW('U20 Non Counters'!$A$3:$A$86))+1, ""), ROW(B12))),"")</f>
        <v/>
      </c>
      <c r="AS24" s="416"/>
      <c r="AT24" s="416"/>
      <c r="AU24" s="416"/>
      <c r="AV24" s="416"/>
      <c r="AW24" s="417"/>
      <c r="AX24" s="384" t="str">
        <f t="array" ref="AX24">IFERROR(INDEX('U17 Non Counters'!$G$3:$G$86, SMALL(IF('Lane Draws'!$AY$1='U17 Non Counters'!$F$3:$F$86, ROW('U17 Non Counters'!$F$3:$F$86)-MIN(ROW('U17 Non Counters'!$F$3:$F$86))+1, ""), ROW(B12))),"")</f>
        <v/>
      </c>
      <c r="AY24" s="385"/>
      <c r="AZ24" s="385"/>
      <c r="BA24" s="385"/>
      <c r="BB24" s="385"/>
      <c r="BC24" s="385"/>
      <c r="BD24" s="384" t="str">
        <f t="array" ref="BD24">IFERROR(INDEX('U20 Non Counters'!$G$3:$G$86, SMALL(IF('Lane Draws'!$BE$1='U20 Non Counters'!$F$3:$F$86, ROW('U20 Non Counters'!$F$3:$F$86)-MIN(ROW('U20 Non Counters'!$F$3:$F$86))+1, ""), ROW(B12))),"")</f>
        <v/>
      </c>
      <c r="BE24" s="385"/>
      <c r="BF24" s="385"/>
      <c r="BG24" s="385"/>
      <c r="BH24" s="385"/>
      <c r="BI24" s="386"/>
      <c r="BJ24" s="415" t="str">
        <f t="array" ref="BJ24">IFERROR(INDEX('U17 Non Counters'!$B$3:$B$86, SMALL(IF('Lane Draws'!$BK$1='U17 Non Counters'!$A$3:$A$86, ROW('U17 Non Counters'!$A$3:$A$86)-MIN(ROW('U17 Non Counters'!$A$3:$A$86))+1, ""), ROW(H12))),"")</f>
        <v/>
      </c>
      <c r="BK24" s="416"/>
      <c r="BL24" s="416"/>
      <c r="BM24" s="416"/>
      <c r="BN24" s="416"/>
      <c r="BO24" s="417"/>
      <c r="BP24" s="415" t="str">
        <f t="array" ref="BP24">IFERROR(INDEX('U20 Non Counters'!$B$3:$B$86, SMALL(IF('Lane Draws'!$BQ$1='U20 Non Counters'!$A$3:$A$86, ROW('U20 Non Counters'!$A$3:$A$86)-MIN(ROW('U20 Non Counters'!$A$3:$A$86))+1, ""), ROW(Z12))),"")</f>
        <v/>
      </c>
      <c r="BQ24" s="416"/>
      <c r="BR24" s="416"/>
      <c r="BS24" s="416"/>
      <c r="BT24" s="416"/>
      <c r="BU24" s="417"/>
      <c r="BV24" s="384" t="str">
        <f t="array" ref="BV24">IFERROR(INDEX('U17 Non Counters'!$G$3:$G$86, SMALL(IF('Lane Draws'!$BW$1='U17 Non Counters'!$F$3:$F$86, ROW('U17 Non Counters'!$F$3:$F$86)-MIN(ROW('U17 Non Counters'!$F$3:$F$86))+1, ""), ROW(Z12))),"")</f>
        <v/>
      </c>
      <c r="BW24" s="385"/>
      <c r="BX24" s="385"/>
      <c r="BY24" s="385"/>
      <c r="BZ24" s="385"/>
      <c r="CA24" s="386"/>
      <c r="CB24" s="384" t="str">
        <f t="array" ref="CB24">IFERROR(INDEX('U20 Non Counters'!$G$3:$G$86, SMALL(IF('Lane Draws'!$CC$1='U20 Non Counters'!$F$3:$F$86, ROW('U20 Non Counters'!$F$3:$F$86)-MIN(ROW('U20 Non Counters'!$F$3:$F$86))+1, ""), ROW(B12))),"")</f>
        <v/>
      </c>
      <c r="CC24" s="385"/>
      <c r="CD24" s="385"/>
      <c r="CE24" s="385"/>
      <c r="CF24" s="385"/>
      <c r="CG24" s="386"/>
      <c r="CH24" s="415" t="str">
        <f t="array" ref="CH24">IFERROR(INDEX('U17 Non Counters'!$B$3:$B$86, SMALL(IF('Lane Draws'!$CI$1='U17 Non Counters'!$A$3:$A$86, ROW('U17 Non Counters'!$A$3:$A$86)-MIN(ROW('U17 Non Counters'!$A$3:$A$86))+1, ""), ROW(H12))),"")</f>
        <v/>
      </c>
      <c r="CI24" s="416"/>
      <c r="CJ24" s="416"/>
      <c r="CK24" s="416"/>
      <c r="CL24" s="416"/>
      <c r="CM24" s="417"/>
      <c r="CN24" s="415" t="str">
        <f t="array" ref="CN24">IFERROR(INDEX('U20 Non Counters'!$B$3:$B$86, SMALL(IF('Lane Draws'!$CO$1='U20 Non Counters'!$A$3:$A$86, ROW('U20 Non Counters'!$A$3:$A$86)-MIN(ROW('U20 Non Counters'!$A$3:$A$86))+1, ""), ROW(Z12))),"")</f>
        <v/>
      </c>
      <c r="CO24" s="416"/>
      <c r="CP24" s="416"/>
      <c r="CQ24" s="416"/>
      <c r="CR24" s="416"/>
      <c r="CS24" s="417"/>
      <c r="CT24" s="415"/>
      <c r="CU24" s="416"/>
      <c r="CV24" s="416"/>
      <c r="CW24" s="416"/>
      <c r="CX24" s="416"/>
      <c r="CY24" s="417"/>
      <c r="CZ24" s="384"/>
      <c r="DA24" s="385"/>
      <c r="DB24" s="385"/>
      <c r="DC24" s="385"/>
      <c r="DD24" s="385"/>
      <c r="DE24" s="386"/>
      <c r="DF24" s="415"/>
      <c r="DG24" s="416"/>
      <c r="DH24" s="416"/>
      <c r="DI24" s="416"/>
      <c r="DJ24" s="416"/>
      <c r="DK24" s="417"/>
      <c r="DL24" s="454"/>
      <c r="DM24" s="454"/>
      <c r="DN24" s="454"/>
      <c r="DO24" s="454"/>
      <c r="DP24" s="454"/>
      <c r="DQ24" s="455"/>
    </row>
    <row r="25" spans="1:121" x14ac:dyDescent="0.2">
      <c r="B25" s="384" t="str">
        <f t="array" ref="B25">IFERROR(INDEX('U17 Non Counters'!$G$3:$G$176, SMALL(IF('Lane Draws'!$C$1='U17 Non Counters'!$F$3:$F$176, ROW('U17 Non Counters'!$F$3:$F$176)-MIN(ROW('U17 Non Counters'!$F$3:$F$176))+1, ""), ROW(B13))),"")</f>
        <v/>
      </c>
      <c r="C25" s="385"/>
      <c r="D25" s="385"/>
      <c r="E25" s="385"/>
      <c r="F25" s="385"/>
      <c r="G25" s="385"/>
      <c r="H25" s="384" t="str">
        <f t="array" ref="H25">IFERROR(INDEX('U20 Non Counters'!$G$3:$G$116, SMALL(IF('Lane Draws'!$I$1='U20 Non Counters'!$F$3:$F$116, ROW('U20 Non Counters'!$F$3:$F$116)-MIN(ROW('U20 Non Counters'!$F$3:$F$116))+1, ""), ROW(B13))),"")</f>
        <v/>
      </c>
      <c r="I25" s="385"/>
      <c r="J25" s="385"/>
      <c r="K25" s="385"/>
      <c r="L25" s="385"/>
      <c r="M25" s="386"/>
      <c r="N25" s="415" t="str">
        <f t="array" ref="N25">IFERROR(INDEX('U17 Non Counters'!$B$3:$B$116, SMALL(IF('Lane Draws'!$O$1='U17 Non Counters'!$A$3:$A$116, ROW('U17 Non Counters'!$A$3:$A$116)-MIN(ROW('U17 Non Counters'!$A$3:$A$116))+1, ""), ROW(B13))),"")</f>
        <v/>
      </c>
      <c r="O25" s="416"/>
      <c r="P25" s="416"/>
      <c r="Q25" s="416"/>
      <c r="R25" s="416"/>
      <c r="S25" s="417"/>
      <c r="T25" s="415" t="str">
        <f t="array" ref="T25">IFERROR(INDEX('U20 Non Counters'!$B$3:$B$86, SMALL(IF('Lane Draws'!$U$1='U20 Non Counters'!$A$3:$A$86, ROW('U20 Non Counters'!$A$3:$A$86)-MIN(ROW('U20 Non Counters'!$A$3:$A$86))+1, ""), ROW(B13))),"")</f>
        <v/>
      </c>
      <c r="U25" s="416"/>
      <c r="V25" s="416"/>
      <c r="W25" s="416"/>
      <c r="X25" s="416"/>
      <c r="Y25" s="417"/>
      <c r="Z25" s="384" t="str">
        <f t="array" ref="Z25">IFERROR(INDEX('U17 Non Counters'!$G$3:$G$86, SMALL(IF('Lane Draws'!$AA$1='U17 Non Counters'!$F$3:$F$86, ROW('U17 Non Counters'!$F$3:$F$86)-MIN(ROW('U17 Non Counters'!$F$3:$F$86))+1, ""), ROW(B13))),"")</f>
        <v/>
      </c>
      <c r="AA25" s="385"/>
      <c r="AB25" s="385"/>
      <c r="AC25" s="385"/>
      <c r="AD25" s="385"/>
      <c r="AE25" s="385"/>
      <c r="AF25" s="384" t="str">
        <f t="array" ref="AF25">IFERROR(INDEX('U20 Non Counters'!$G$3:$G$86, SMALL(IF('Lane Draws'!$AG$1='U20 Non Counters'!$F$3:$F$86, ROW('U20 Non Counters'!$F$3:$F$86)-MIN(ROW('U20 Non Counters'!$F$3:$F$86))+1, ""), ROW(B13))),"")</f>
        <v/>
      </c>
      <c r="AG25" s="385"/>
      <c r="AH25" s="385"/>
      <c r="AI25" s="385"/>
      <c r="AJ25" s="385"/>
      <c r="AK25" s="386"/>
      <c r="AL25" s="415" t="str">
        <f t="array" ref="AL25">IFERROR(INDEX('U17 Non Counters'!$B$3:$B$86, SMALL(IF('Lane Draws'!$AM$1='U17 Non Counters'!$A$3:$A$86, ROW('U17 Non Counters'!$A$3:$A$86)-MIN(ROW('U17 Non Counters'!$A$3:$A$86))+1, ""), ROW(B13))),"")</f>
        <v/>
      </c>
      <c r="AM25" s="416"/>
      <c r="AN25" s="416"/>
      <c r="AO25" s="416"/>
      <c r="AP25" s="416"/>
      <c r="AQ25" s="417"/>
      <c r="AR25" s="415" t="str">
        <f t="array" ref="AR25">IFERROR(INDEX('U20 Non Counters'!$B$3:$B$86, SMALL(IF('Lane Draws'!$AS$1='U20 Non Counters'!$A$3:$A$86, ROW('U20 Non Counters'!$A$3:$A$86)-MIN(ROW('U20 Non Counters'!$A$3:$A$86))+1, ""), ROW(B13))),"")</f>
        <v/>
      </c>
      <c r="AS25" s="416"/>
      <c r="AT25" s="416"/>
      <c r="AU25" s="416"/>
      <c r="AV25" s="416"/>
      <c r="AW25" s="417"/>
      <c r="AX25" s="384" t="str">
        <f t="array" ref="AX25">IFERROR(INDEX('U17 Non Counters'!$G$3:$G$86, SMALL(IF('Lane Draws'!$AY$1='U17 Non Counters'!$F$3:$F$86, ROW('U17 Non Counters'!$F$3:$F$86)-MIN(ROW('U17 Non Counters'!$F$3:$F$86))+1, ""), ROW(B13))),"")</f>
        <v/>
      </c>
      <c r="AY25" s="385"/>
      <c r="AZ25" s="385"/>
      <c r="BA25" s="385"/>
      <c r="BB25" s="385"/>
      <c r="BC25" s="385"/>
      <c r="BD25" s="384" t="str">
        <f t="array" ref="BD25">IFERROR(INDEX('U20 Non Counters'!$G$3:$G$86, SMALL(IF('Lane Draws'!$BE$1='U20 Non Counters'!$F$3:$F$86, ROW('U20 Non Counters'!$F$3:$F$86)-MIN(ROW('U20 Non Counters'!$F$3:$F$86))+1, ""), ROW(B13))),"")</f>
        <v/>
      </c>
      <c r="BE25" s="385"/>
      <c r="BF25" s="385"/>
      <c r="BG25" s="385"/>
      <c r="BH25" s="385"/>
      <c r="BI25" s="386"/>
      <c r="BJ25" s="415" t="str">
        <f t="array" ref="BJ25">IFERROR(INDEX('U17 Non Counters'!$B$3:$B$86, SMALL(IF('Lane Draws'!$BK$1='U17 Non Counters'!$A$3:$A$86, ROW('U17 Non Counters'!$A$3:$A$86)-MIN(ROW('U17 Non Counters'!$A$3:$A$86))+1, ""), ROW(H13))),"")</f>
        <v/>
      </c>
      <c r="BK25" s="416"/>
      <c r="BL25" s="416"/>
      <c r="BM25" s="416"/>
      <c r="BN25" s="416"/>
      <c r="BO25" s="417"/>
      <c r="BP25" s="415" t="str">
        <f t="array" ref="BP25">IFERROR(INDEX('U20 Non Counters'!$B$3:$B$86, SMALL(IF('Lane Draws'!$BQ$1='U20 Non Counters'!$A$3:$A$86, ROW('U20 Non Counters'!$A$3:$A$86)-MIN(ROW('U20 Non Counters'!$A$3:$A$86))+1, ""), ROW(Z13))),"")</f>
        <v/>
      </c>
      <c r="BQ25" s="416"/>
      <c r="BR25" s="416"/>
      <c r="BS25" s="416"/>
      <c r="BT25" s="416"/>
      <c r="BU25" s="417"/>
      <c r="BV25" s="384" t="str">
        <f t="array" ref="BV25">IFERROR(INDEX('U17 Non Counters'!$G$3:$G$86, SMALL(IF('Lane Draws'!$BW$1='U17 Non Counters'!$F$3:$F$86, ROW('U17 Non Counters'!$F$3:$F$86)-MIN(ROW('U17 Non Counters'!$F$3:$F$86))+1, ""), ROW(Z13))),"")</f>
        <v/>
      </c>
      <c r="BW25" s="385"/>
      <c r="BX25" s="385"/>
      <c r="BY25" s="385"/>
      <c r="BZ25" s="385"/>
      <c r="CA25" s="386"/>
      <c r="CB25" s="384" t="str">
        <f t="array" ref="CB25">IFERROR(INDEX('U20 Non Counters'!$G$3:$G$86, SMALL(IF('Lane Draws'!$CC$1='U20 Non Counters'!$F$3:$F$86, ROW('U20 Non Counters'!$F$3:$F$86)-MIN(ROW('U20 Non Counters'!$F$3:$F$86))+1, ""), ROW(B13))),"")</f>
        <v/>
      </c>
      <c r="CC25" s="385"/>
      <c r="CD25" s="385"/>
      <c r="CE25" s="385"/>
      <c r="CF25" s="385"/>
      <c r="CG25" s="386"/>
      <c r="CH25" s="415" t="str">
        <f t="array" ref="CH25">IFERROR(INDEX('U17 Non Counters'!$B$3:$B$86, SMALL(IF('Lane Draws'!$CI$1='U17 Non Counters'!$A$3:$A$86, ROW('U17 Non Counters'!$A$3:$A$86)-MIN(ROW('U17 Non Counters'!$A$3:$A$86))+1, ""), ROW(H13))),"")</f>
        <v/>
      </c>
      <c r="CI25" s="416"/>
      <c r="CJ25" s="416"/>
      <c r="CK25" s="416"/>
      <c r="CL25" s="416"/>
      <c r="CM25" s="417"/>
      <c r="CN25" s="415" t="str">
        <f t="array" ref="CN25">IFERROR(INDEX('U20 Non Counters'!$B$3:$B$86, SMALL(IF('Lane Draws'!$CO$1='U20 Non Counters'!$A$3:$A$86, ROW('U20 Non Counters'!$A$3:$A$86)-MIN(ROW('U20 Non Counters'!$A$3:$A$86))+1, ""), ROW(Z13))),"")</f>
        <v/>
      </c>
      <c r="CO25" s="416"/>
      <c r="CP25" s="416"/>
      <c r="CQ25" s="416"/>
      <c r="CR25" s="416"/>
      <c r="CS25" s="417"/>
      <c r="CT25" s="415"/>
      <c r="CU25" s="416"/>
      <c r="CV25" s="416"/>
      <c r="CW25" s="416"/>
      <c r="CX25" s="416"/>
      <c r="CY25" s="417"/>
      <c r="CZ25" s="384"/>
      <c r="DA25" s="385"/>
      <c r="DB25" s="385"/>
      <c r="DC25" s="385"/>
      <c r="DD25" s="385"/>
      <c r="DE25" s="386"/>
      <c r="DF25" s="415"/>
      <c r="DG25" s="416"/>
      <c r="DH25" s="416"/>
      <c r="DI25" s="416"/>
      <c r="DJ25" s="416"/>
      <c r="DK25" s="417"/>
      <c r="DL25" s="454"/>
      <c r="DM25" s="454"/>
      <c r="DN25" s="454"/>
      <c r="DO25" s="454"/>
      <c r="DP25" s="454"/>
      <c r="DQ25" s="455"/>
    </row>
    <row r="26" spans="1:121" x14ac:dyDescent="0.2">
      <c r="B26" s="384" t="str">
        <f t="array" ref="B26">IFERROR(INDEX('U17 Non Counters'!$G$3:$G$176, SMALL(IF('Lane Draws'!$C$1='U17 Non Counters'!$F$3:$F$176, ROW('U17 Non Counters'!$F$3:$F$176)-MIN(ROW('U17 Non Counters'!$F$3:$F$176))+1, ""), ROW(B14))),"")</f>
        <v/>
      </c>
      <c r="C26" s="385"/>
      <c r="D26" s="385"/>
      <c r="E26" s="385"/>
      <c r="F26" s="385"/>
      <c r="G26" s="385"/>
      <c r="H26" s="384" t="str">
        <f t="array" ref="H26">IFERROR(INDEX('U20 Non Counters'!$G$3:$G$116, SMALL(IF('Lane Draws'!$I$1='U20 Non Counters'!$F$3:$F$116, ROW('U20 Non Counters'!$F$3:$F$116)-MIN(ROW('U20 Non Counters'!$F$3:$F$116))+1, ""), ROW(B14))),"")</f>
        <v/>
      </c>
      <c r="I26" s="385"/>
      <c r="J26" s="385"/>
      <c r="K26" s="385"/>
      <c r="L26" s="385"/>
      <c r="M26" s="386"/>
      <c r="N26" s="415" t="str">
        <f t="array" ref="N26">IFERROR(INDEX('U17 Non Counters'!$B$3:$B$116, SMALL(IF('Lane Draws'!$O$1='U17 Non Counters'!$A$3:$A$116, ROW('U17 Non Counters'!$A$3:$A$116)-MIN(ROW('U17 Non Counters'!$A$3:$A$116))+1, ""), ROW(B14))),"")</f>
        <v/>
      </c>
      <c r="O26" s="416"/>
      <c r="P26" s="416"/>
      <c r="Q26" s="416"/>
      <c r="R26" s="416"/>
      <c r="S26" s="417"/>
      <c r="T26" s="415" t="str">
        <f t="array" ref="T26">IFERROR(INDEX('U20 Non Counters'!$B$3:$B$86, SMALL(IF('Lane Draws'!$U$1='U20 Non Counters'!$A$3:$A$86, ROW('U20 Non Counters'!$A$3:$A$86)-MIN(ROW('U20 Non Counters'!$A$3:$A$86))+1, ""), ROW(B14))),"")</f>
        <v/>
      </c>
      <c r="U26" s="416"/>
      <c r="V26" s="416"/>
      <c r="W26" s="416"/>
      <c r="X26" s="416"/>
      <c r="Y26" s="417"/>
      <c r="Z26" s="384" t="str">
        <f t="array" ref="Z26">IFERROR(INDEX('U17 Non Counters'!$G$3:$G$86, SMALL(IF('Lane Draws'!$AA$1='U17 Non Counters'!$F$3:$F$86, ROW('U17 Non Counters'!$F$3:$F$86)-MIN(ROW('U17 Non Counters'!$F$3:$F$86))+1, ""), ROW(B14))),"")</f>
        <v/>
      </c>
      <c r="AA26" s="385"/>
      <c r="AB26" s="385"/>
      <c r="AC26" s="385"/>
      <c r="AD26" s="385"/>
      <c r="AE26" s="385"/>
      <c r="AF26" s="384" t="str">
        <f t="array" ref="AF26">IFERROR(INDEX('U20 Non Counters'!$G$3:$G$86, SMALL(IF('Lane Draws'!$AG$1='U20 Non Counters'!$F$3:$F$86, ROW('U20 Non Counters'!$F$3:$F$86)-MIN(ROW('U20 Non Counters'!$F$3:$F$86))+1, ""), ROW(B14))),"")</f>
        <v/>
      </c>
      <c r="AG26" s="385"/>
      <c r="AH26" s="385"/>
      <c r="AI26" s="385"/>
      <c r="AJ26" s="385"/>
      <c r="AK26" s="386"/>
      <c r="AL26" s="415" t="str">
        <f t="array" ref="AL26">IFERROR(INDEX('U17 Non Counters'!$B$3:$B$86, SMALL(IF('Lane Draws'!$AM$1='U17 Non Counters'!$A$3:$A$86, ROW('U17 Non Counters'!$A$3:$A$86)-MIN(ROW('U17 Non Counters'!$A$3:$A$86))+1, ""), ROW(B14))),"")</f>
        <v/>
      </c>
      <c r="AM26" s="416"/>
      <c r="AN26" s="416"/>
      <c r="AO26" s="416"/>
      <c r="AP26" s="416"/>
      <c r="AQ26" s="417"/>
      <c r="AR26" s="415" t="str">
        <f t="array" ref="AR26">IFERROR(INDEX('U20 Non Counters'!$B$3:$B$86, SMALL(IF('Lane Draws'!$AS$1='U20 Non Counters'!$A$3:$A$86, ROW('U20 Non Counters'!$A$3:$A$86)-MIN(ROW('U20 Non Counters'!$A$3:$A$86))+1, ""), ROW(B14))),"")</f>
        <v/>
      </c>
      <c r="AS26" s="416"/>
      <c r="AT26" s="416"/>
      <c r="AU26" s="416"/>
      <c r="AV26" s="416"/>
      <c r="AW26" s="417"/>
      <c r="AX26" s="384" t="str">
        <f t="array" ref="AX26">IFERROR(INDEX('U17 Non Counters'!$G$3:$G$86, SMALL(IF('Lane Draws'!$AY$1='U17 Non Counters'!$F$3:$F$86, ROW('U17 Non Counters'!$F$3:$F$86)-MIN(ROW('U17 Non Counters'!$F$3:$F$86))+1, ""), ROW(B14))),"")</f>
        <v/>
      </c>
      <c r="AY26" s="385"/>
      <c r="AZ26" s="385"/>
      <c r="BA26" s="385"/>
      <c r="BB26" s="385"/>
      <c r="BC26" s="385"/>
      <c r="BD26" s="384" t="str">
        <f t="array" ref="BD26">IFERROR(INDEX('U20 Non Counters'!$G$3:$G$86, SMALL(IF('Lane Draws'!$BE$1='U20 Non Counters'!$F$3:$F$86, ROW('U20 Non Counters'!$F$3:$F$86)-MIN(ROW('U20 Non Counters'!$F$3:$F$86))+1, ""), ROW(B14))),"")</f>
        <v/>
      </c>
      <c r="BE26" s="385"/>
      <c r="BF26" s="385"/>
      <c r="BG26" s="385"/>
      <c r="BH26" s="385"/>
      <c r="BI26" s="386"/>
      <c r="BJ26" s="415" t="str">
        <f t="array" ref="BJ26">IFERROR(INDEX('U17 Non Counters'!$B$3:$B$86, SMALL(IF('Lane Draws'!$BK$1='U17 Non Counters'!$A$3:$A$86, ROW('U17 Non Counters'!$A$3:$A$86)-MIN(ROW('U17 Non Counters'!$A$3:$A$86))+1, ""), ROW(H14))),"")</f>
        <v/>
      </c>
      <c r="BK26" s="416"/>
      <c r="BL26" s="416"/>
      <c r="BM26" s="416"/>
      <c r="BN26" s="416"/>
      <c r="BO26" s="417"/>
      <c r="BP26" s="415" t="str">
        <f t="array" ref="BP26">IFERROR(INDEX('U20 Non Counters'!$B$3:$B$86, SMALL(IF('Lane Draws'!$BQ$1='U20 Non Counters'!$A$3:$A$86, ROW('U20 Non Counters'!$A$3:$A$86)-MIN(ROW('U20 Non Counters'!$A$3:$A$86))+1, ""), ROW(Z14))),"")</f>
        <v/>
      </c>
      <c r="BQ26" s="416"/>
      <c r="BR26" s="416"/>
      <c r="BS26" s="416"/>
      <c r="BT26" s="416"/>
      <c r="BU26" s="417"/>
      <c r="BV26" s="384" t="str">
        <f t="array" ref="BV26">IFERROR(INDEX('U17 Non Counters'!$G$3:$G$86, SMALL(IF('Lane Draws'!$BW$1='U17 Non Counters'!$F$3:$F$86, ROW('U17 Non Counters'!$F$3:$F$86)-MIN(ROW('U17 Non Counters'!$F$3:$F$86))+1, ""), ROW(Z14))),"")</f>
        <v/>
      </c>
      <c r="BW26" s="385"/>
      <c r="BX26" s="385"/>
      <c r="BY26" s="385"/>
      <c r="BZ26" s="385"/>
      <c r="CA26" s="386"/>
      <c r="CB26" s="384" t="str">
        <f t="array" ref="CB26">IFERROR(INDEX('U20 Non Counters'!$G$3:$G$86, SMALL(IF('Lane Draws'!$CC$1='U20 Non Counters'!$F$3:$F$86, ROW('U20 Non Counters'!$F$3:$F$86)-MIN(ROW('U20 Non Counters'!$F$3:$F$86))+1, ""), ROW(B14))),"")</f>
        <v/>
      </c>
      <c r="CC26" s="385"/>
      <c r="CD26" s="385"/>
      <c r="CE26" s="385"/>
      <c r="CF26" s="385"/>
      <c r="CG26" s="386"/>
      <c r="CH26" s="415" t="str">
        <f t="array" ref="CH26">IFERROR(INDEX('U17 Non Counters'!$B$3:$B$86, SMALL(IF('Lane Draws'!$CI$1='U17 Non Counters'!$A$3:$A$86, ROW('U17 Non Counters'!$A$3:$A$86)-MIN(ROW('U17 Non Counters'!$A$3:$A$86))+1, ""), ROW(H14))),"")</f>
        <v/>
      </c>
      <c r="CI26" s="416"/>
      <c r="CJ26" s="416"/>
      <c r="CK26" s="416"/>
      <c r="CL26" s="416"/>
      <c r="CM26" s="417"/>
      <c r="CN26" s="415" t="str">
        <f t="array" ref="CN26">IFERROR(INDEX('U20 Non Counters'!$B$3:$B$86, SMALL(IF('Lane Draws'!$CO$1='U20 Non Counters'!$A$3:$A$86, ROW('U20 Non Counters'!$A$3:$A$86)-MIN(ROW('U20 Non Counters'!$A$3:$A$86))+1, ""), ROW(Z14))),"")</f>
        <v/>
      </c>
      <c r="CO26" s="416"/>
      <c r="CP26" s="416"/>
      <c r="CQ26" s="416"/>
      <c r="CR26" s="416"/>
      <c r="CS26" s="417"/>
      <c r="CT26" s="415"/>
      <c r="CU26" s="416"/>
      <c r="CV26" s="416"/>
      <c r="CW26" s="416"/>
      <c r="CX26" s="416"/>
      <c r="CY26" s="417"/>
      <c r="CZ26" s="384"/>
      <c r="DA26" s="385"/>
      <c r="DB26" s="385"/>
      <c r="DC26" s="385"/>
      <c r="DD26" s="385"/>
      <c r="DE26" s="386"/>
      <c r="DF26" s="415"/>
      <c r="DG26" s="416"/>
      <c r="DH26" s="416"/>
      <c r="DI26" s="416"/>
      <c r="DJ26" s="416"/>
      <c r="DK26" s="417"/>
      <c r="DL26" s="454"/>
      <c r="DM26" s="454"/>
      <c r="DN26" s="454"/>
      <c r="DO26" s="454"/>
      <c r="DP26" s="454"/>
      <c r="DQ26" s="455"/>
    </row>
    <row r="27" spans="1:121" ht="13.5" thickBot="1" x14ac:dyDescent="0.25">
      <c r="B27" s="390" t="str">
        <f t="array" ref="B27">IFERROR(INDEX('U17 Non Counters'!$G$3:$G$176, SMALL(IF('Lane Draws'!$C$1='U17 Non Counters'!$F$3:$F$176, ROW('U17 Non Counters'!$F$3:$F$176)-MIN(ROW('U17 Non Counters'!$F$3:$F$176))+1, ""), ROW(B15))),"")</f>
        <v/>
      </c>
      <c r="C27" s="391"/>
      <c r="D27" s="391"/>
      <c r="E27" s="391"/>
      <c r="F27" s="391"/>
      <c r="G27" s="391"/>
      <c r="H27" s="390" t="str">
        <f t="array" ref="H27">IFERROR(INDEX('U20 Non Counters'!$G$3:$G$116, SMALL(IF('Lane Draws'!$I$1='U20 Non Counters'!$F$3:$F$116, ROW('U20 Non Counters'!$F$3:$F$116)-MIN(ROW('U20 Non Counters'!$F$3:$F$116))+1, ""), ROW(B15))),"")</f>
        <v/>
      </c>
      <c r="I27" s="391"/>
      <c r="J27" s="391"/>
      <c r="K27" s="391"/>
      <c r="L27" s="391"/>
      <c r="M27" s="392"/>
      <c r="N27" s="418" t="str">
        <f t="array" ref="N27">IFERROR(INDEX('U17 Non Counters'!$B$3:$B$116, SMALL(IF('Lane Draws'!$O$1='U17 Non Counters'!$A$3:$A$116, ROW('U17 Non Counters'!$A$3:$A$116)-MIN(ROW('U17 Non Counters'!$A$3:$A$116))+1, ""), ROW(B15))),"")</f>
        <v/>
      </c>
      <c r="O27" s="419"/>
      <c r="P27" s="419"/>
      <c r="Q27" s="419"/>
      <c r="R27" s="419"/>
      <c r="S27" s="420"/>
      <c r="T27" s="418" t="str">
        <f t="array" ref="T27">IFERROR(INDEX('U20 Non Counters'!$B$3:$B$86, SMALL(IF('Lane Draws'!$U$1='U20 Non Counters'!$A$3:$A$86, ROW('U20 Non Counters'!$A$3:$A$86)-MIN(ROW('U20 Non Counters'!$A$3:$A$86))+1, ""), ROW(B15))),"")</f>
        <v/>
      </c>
      <c r="U27" s="419"/>
      <c r="V27" s="419"/>
      <c r="W27" s="419"/>
      <c r="X27" s="419"/>
      <c r="Y27" s="420"/>
      <c r="Z27" s="390" t="str">
        <f t="array" ref="Z27">IFERROR(INDEX('U17 Non Counters'!$G$3:$G$86, SMALL(IF('Lane Draws'!$AA$1='U17 Non Counters'!$F$3:$F$86, ROW('U17 Non Counters'!$F$3:$F$86)-MIN(ROW('U17 Non Counters'!$F$3:$F$86))+1, ""), ROW(B15))),"")</f>
        <v/>
      </c>
      <c r="AA27" s="391"/>
      <c r="AB27" s="391"/>
      <c r="AC27" s="391"/>
      <c r="AD27" s="391"/>
      <c r="AE27" s="391"/>
      <c r="AF27" s="390" t="str">
        <f t="array" ref="AF27">IFERROR(INDEX('U20 Non Counters'!$G$3:$G$86, SMALL(IF('Lane Draws'!$AG$1='U20 Non Counters'!$F$3:$F$86, ROW('U20 Non Counters'!$F$3:$F$86)-MIN(ROW('U20 Non Counters'!$F$3:$F$86))+1, ""), ROW(B15))),"")</f>
        <v/>
      </c>
      <c r="AG27" s="391"/>
      <c r="AH27" s="391"/>
      <c r="AI27" s="391"/>
      <c r="AJ27" s="391"/>
      <c r="AK27" s="392"/>
      <c r="AL27" s="418" t="str">
        <f t="array" ref="AL27">IFERROR(INDEX('U17 Non Counters'!$B$3:$B$86, SMALL(IF('Lane Draws'!$AM$1='U17 Non Counters'!$A$3:$A$86, ROW('U17 Non Counters'!$A$3:$A$86)-MIN(ROW('U17 Non Counters'!$A$3:$A$86))+1, ""), ROW(B15))),"")</f>
        <v/>
      </c>
      <c r="AM27" s="419"/>
      <c r="AN27" s="419"/>
      <c r="AO27" s="419"/>
      <c r="AP27" s="419"/>
      <c r="AQ27" s="420"/>
      <c r="AR27" s="418" t="str">
        <f t="array" ref="AR27">IFERROR(INDEX('U20 Non Counters'!$B$3:$B$86, SMALL(IF('Lane Draws'!$AS$1='U20 Non Counters'!$A$3:$A$86, ROW('U20 Non Counters'!$A$3:$A$86)-MIN(ROW('U20 Non Counters'!$A$3:$A$86))+1, ""), ROW(B15))),"")</f>
        <v/>
      </c>
      <c r="AS27" s="419"/>
      <c r="AT27" s="419"/>
      <c r="AU27" s="419"/>
      <c r="AV27" s="419"/>
      <c r="AW27" s="420"/>
      <c r="AX27" s="390" t="str">
        <f t="array" ref="AX27">IFERROR(INDEX('U17 Non Counters'!$G$3:$G$86, SMALL(IF('Lane Draws'!$AY$1='U17 Non Counters'!$F$3:$F$86, ROW('U17 Non Counters'!$F$3:$F$86)-MIN(ROW('U17 Non Counters'!$F$3:$F$86))+1, ""), ROW(B15))),"")</f>
        <v/>
      </c>
      <c r="AY27" s="391"/>
      <c r="AZ27" s="391"/>
      <c r="BA27" s="391"/>
      <c r="BB27" s="391"/>
      <c r="BC27" s="391"/>
      <c r="BD27" s="390" t="str">
        <f t="array" ref="BD27">IFERROR(INDEX('U20 Non Counters'!$G$3:$G$86, SMALL(IF('Lane Draws'!$BE$1='U20 Non Counters'!$F$3:$F$86, ROW('U20 Non Counters'!$F$3:$F$86)-MIN(ROW('U20 Non Counters'!$F$3:$F$86))+1, ""), ROW(B15))),"")</f>
        <v/>
      </c>
      <c r="BE27" s="391"/>
      <c r="BF27" s="391"/>
      <c r="BG27" s="391"/>
      <c r="BH27" s="391"/>
      <c r="BI27" s="392"/>
      <c r="BJ27" s="418" t="str">
        <f t="array" ref="BJ27">IFERROR(INDEX('U17 Non Counters'!$B$3:$B$86, SMALL(IF('Lane Draws'!$BK$1='U17 Non Counters'!$A$3:$A$86, ROW('U17 Non Counters'!$A$3:$A$86)-MIN(ROW('U17 Non Counters'!$A$3:$A$86))+1, ""), ROW(H15))),"")</f>
        <v/>
      </c>
      <c r="BK27" s="419"/>
      <c r="BL27" s="419"/>
      <c r="BM27" s="419"/>
      <c r="BN27" s="419"/>
      <c r="BO27" s="420"/>
      <c r="BP27" s="418" t="str">
        <f t="array" ref="BP27">IFERROR(INDEX('U20 Non Counters'!$B$3:$B$86, SMALL(IF('Lane Draws'!$BQ$1='U20 Non Counters'!$A$3:$A$86, ROW('U20 Non Counters'!$A$3:$A$86)-MIN(ROW('U20 Non Counters'!$A$3:$A$86))+1, ""), ROW(Z15))),"")</f>
        <v/>
      </c>
      <c r="BQ27" s="419"/>
      <c r="BR27" s="419"/>
      <c r="BS27" s="419"/>
      <c r="BT27" s="419"/>
      <c r="BU27" s="420"/>
      <c r="BV27" s="390" t="str">
        <f t="array" ref="BV27">IFERROR(INDEX('U17 Non Counters'!$G$3:$G$86, SMALL(IF('Lane Draws'!$BW$1='U17 Non Counters'!$F$3:$F$86, ROW('U17 Non Counters'!$F$3:$F$86)-MIN(ROW('U17 Non Counters'!$F$3:$F$86))+1, ""), ROW(Z15))),"")</f>
        <v/>
      </c>
      <c r="BW27" s="391"/>
      <c r="BX27" s="391"/>
      <c r="BY27" s="391"/>
      <c r="BZ27" s="391"/>
      <c r="CA27" s="392"/>
      <c r="CB27" s="390" t="str">
        <f t="array" ref="CB27">IFERROR(INDEX('U20 Non Counters'!$G$3:$G$86, SMALL(IF('Lane Draws'!$CC$1='U20 Non Counters'!$F$3:$F$86, ROW('U20 Non Counters'!$F$3:$F$86)-MIN(ROW('U20 Non Counters'!$F$3:$F$86))+1, ""), ROW(B15))),"")</f>
        <v/>
      </c>
      <c r="CC27" s="391"/>
      <c r="CD27" s="391"/>
      <c r="CE27" s="391"/>
      <c r="CF27" s="391"/>
      <c r="CG27" s="392"/>
      <c r="CH27" s="418" t="str">
        <f t="array" ref="CH27">IFERROR(INDEX('U17 Non Counters'!$B$3:$B$86, SMALL(IF('Lane Draws'!$CI$1='U17 Non Counters'!$A$3:$A$86, ROW('U17 Non Counters'!$A$3:$A$86)-MIN(ROW('U17 Non Counters'!$A$3:$A$86))+1, ""), ROW(H15))),"")</f>
        <v/>
      </c>
      <c r="CI27" s="419"/>
      <c r="CJ27" s="419"/>
      <c r="CK27" s="419"/>
      <c r="CL27" s="419"/>
      <c r="CM27" s="420"/>
      <c r="CN27" s="418" t="str">
        <f t="array" ref="CN27">IFERROR(INDEX('U20 Non Counters'!$B$3:$B$86, SMALL(IF('Lane Draws'!$CO$1='U20 Non Counters'!$A$3:$A$86, ROW('U20 Non Counters'!$A$3:$A$86)-MIN(ROW('U20 Non Counters'!$A$3:$A$86))+1, ""), ROW(Z15))),"")</f>
        <v/>
      </c>
      <c r="CO27" s="419"/>
      <c r="CP27" s="419"/>
      <c r="CQ27" s="419"/>
      <c r="CR27" s="419"/>
      <c r="CS27" s="420"/>
      <c r="CT27" s="418"/>
      <c r="CU27" s="419"/>
      <c r="CV27" s="419"/>
      <c r="CW27" s="419"/>
      <c r="CX27" s="419"/>
      <c r="CY27" s="420"/>
      <c r="CZ27" s="390"/>
      <c r="DA27" s="391"/>
      <c r="DB27" s="391"/>
      <c r="DC27" s="391"/>
      <c r="DD27" s="391"/>
      <c r="DE27" s="392"/>
      <c r="DF27" s="418"/>
      <c r="DG27" s="419"/>
      <c r="DH27" s="419"/>
      <c r="DI27" s="419"/>
      <c r="DJ27" s="419"/>
      <c r="DK27" s="420"/>
      <c r="DL27" s="445"/>
      <c r="DM27" s="445"/>
      <c r="DN27" s="445"/>
      <c r="DO27" s="445"/>
      <c r="DP27" s="445"/>
      <c r="DQ27" s="446"/>
    </row>
    <row r="29" spans="1:121" ht="13.5" thickBot="1" x14ac:dyDescent="0.25"/>
    <row r="30" spans="1:121" s="9" customFormat="1" ht="13.5" thickBot="1" x14ac:dyDescent="0.25">
      <c r="B30" s="170" t="s">
        <v>198</v>
      </c>
      <c r="C30" s="171" t="s">
        <v>202</v>
      </c>
      <c r="D30" s="169" t="s">
        <v>48</v>
      </c>
      <c r="E30" s="170" t="s">
        <v>198</v>
      </c>
      <c r="F30" s="171" t="s">
        <v>202</v>
      </c>
      <c r="G30" s="169" t="s">
        <v>49</v>
      </c>
      <c r="H30" s="185" t="s">
        <v>199</v>
      </c>
      <c r="I30" s="186" t="s">
        <v>202</v>
      </c>
      <c r="J30" s="187" t="s">
        <v>48</v>
      </c>
      <c r="K30" s="185" t="s">
        <v>199</v>
      </c>
      <c r="L30" s="186" t="s">
        <v>202</v>
      </c>
      <c r="M30" s="187" t="s">
        <v>49</v>
      </c>
      <c r="N30" s="172" t="s">
        <v>197</v>
      </c>
      <c r="O30" s="173" t="s">
        <v>205</v>
      </c>
      <c r="P30" s="174" t="s">
        <v>48</v>
      </c>
      <c r="Q30" s="172" t="s">
        <v>197</v>
      </c>
      <c r="R30" s="173" t="s">
        <v>205</v>
      </c>
      <c r="S30" s="174" t="s">
        <v>49</v>
      </c>
      <c r="T30" s="185" t="s">
        <v>198</v>
      </c>
      <c r="U30" s="186" t="s">
        <v>205</v>
      </c>
      <c r="V30" s="187" t="s">
        <v>48</v>
      </c>
      <c r="W30" s="185" t="s">
        <v>198</v>
      </c>
      <c r="X30" s="186" t="s">
        <v>205</v>
      </c>
      <c r="Y30" s="187" t="s">
        <v>49</v>
      </c>
      <c r="Z30" s="185" t="s">
        <v>199</v>
      </c>
      <c r="AA30" s="186" t="s">
        <v>205</v>
      </c>
      <c r="AB30" s="187" t="s">
        <v>48</v>
      </c>
      <c r="AC30" s="185" t="s">
        <v>199</v>
      </c>
      <c r="AD30" s="186" t="s">
        <v>205</v>
      </c>
      <c r="AE30" s="187" t="s">
        <v>49</v>
      </c>
      <c r="AF30" s="185" t="s">
        <v>198</v>
      </c>
      <c r="AG30" s="186" t="s">
        <v>206</v>
      </c>
      <c r="AH30" s="187" t="s">
        <v>48</v>
      </c>
      <c r="AI30" s="185" t="s">
        <v>198</v>
      </c>
      <c r="AJ30" s="186" t="s">
        <v>206</v>
      </c>
      <c r="AK30" s="187" t="s">
        <v>49</v>
      </c>
      <c r="AL30" s="191" t="s">
        <v>196</v>
      </c>
      <c r="AM30" s="192" t="s">
        <v>207</v>
      </c>
      <c r="AN30" s="193" t="s">
        <v>48</v>
      </c>
      <c r="AO30" s="191" t="s">
        <v>196</v>
      </c>
      <c r="AP30" s="192" t="s">
        <v>207</v>
      </c>
      <c r="AQ30" s="193" t="s">
        <v>49</v>
      </c>
      <c r="AR30" s="278" t="s">
        <v>197</v>
      </c>
      <c r="AS30" s="279" t="s">
        <v>207</v>
      </c>
      <c r="AT30" s="280" t="s">
        <v>48</v>
      </c>
      <c r="AU30" s="278" t="s">
        <v>197</v>
      </c>
      <c r="AV30" s="279" t="s">
        <v>207</v>
      </c>
      <c r="AW30" s="280" t="s">
        <v>49</v>
      </c>
      <c r="AX30" s="185" t="s">
        <v>198</v>
      </c>
      <c r="AY30" s="186" t="s">
        <v>160</v>
      </c>
      <c r="AZ30" s="187" t="s">
        <v>48</v>
      </c>
      <c r="BA30" s="185" t="s">
        <v>198</v>
      </c>
      <c r="BB30" s="186" t="s">
        <v>160</v>
      </c>
      <c r="BC30" s="187" t="s">
        <v>49</v>
      </c>
      <c r="BD30" s="185" t="s">
        <v>199</v>
      </c>
      <c r="BE30" s="186" t="s">
        <v>160</v>
      </c>
      <c r="BF30" s="187" t="s">
        <v>48</v>
      </c>
      <c r="BG30" s="185" t="s">
        <v>199</v>
      </c>
      <c r="BH30" s="186" t="s">
        <v>160</v>
      </c>
      <c r="BI30" s="187" t="s">
        <v>49</v>
      </c>
      <c r="BJ30" s="191" t="s">
        <v>196</v>
      </c>
      <c r="BK30" s="192" t="s">
        <v>206</v>
      </c>
      <c r="BL30" s="193" t="s">
        <v>48</v>
      </c>
      <c r="BM30" s="191" t="s">
        <v>196</v>
      </c>
      <c r="BN30" s="192" t="s">
        <v>206</v>
      </c>
      <c r="BO30" s="193" t="s">
        <v>49</v>
      </c>
      <c r="BP30" s="191" t="s">
        <v>196</v>
      </c>
      <c r="BQ30" s="192" t="s">
        <v>202</v>
      </c>
      <c r="BR30" s="193" t="s">
        <v>48</v>
      </c>
      <c r="BS30" s="191" t="s">
        <v>196</v>
      </c>
      <c r="BT30" s="192" t="s">
        <v>202</v>
      </c>
      <c r="BU30" s="193" t="s">
        <v>49</v>
      </c>
      <c r="BV30" s="172" t="s">
        <v>197</v>
      </c>
      <c r="BW30" s="173" t="s">
        <v>202</v>
      </c>
      <c r="BX30" s="174" t="s">
        <v>48</v>
      </c>
      <c r="BY30" s="172" t="s">
        <v>197</v>
      </c>
      <c r="BZ30" s="173" t="s">
        <v>202</v>
      </c>
      <c r="CA30" s="174" t="s">
        <v>49</v>
      </c>
      <c r="CB30" s="172" t="s">
        <v>197</v>
      </c>
      <c r="CC30" s="173" t="s">
        <v>161</v>
      </c>
      <c r="CD30" s="174" t="s">
        <v>48</v>
      </c>
      <c r="CE30" s="172" t="s">
        <v>197</v>
      </c>
      <c r="CF30" s="173" t="s">
        <v>161</v>
      </c>
      <c r="CG30" s="174" t="s">
        <v>49</v>
      </c>
      <c r="CH30" s="185" t="s">
        <v>199</v>
      </c>
      <c r="CI30" s="186" t="s">
        <v>161</v>
      </c>
      <c r="CJ30" s="187" t="s">
        <v>48</v>
      </c>
      <c r="CK30" s="185" t="s">
        <v>199</v>
      </c>
      <c r="CL30" s="186" t="s">
        <v>161</v>
      </c>
      <c r="CM30" s="187" t="s">
        <v>49</v>
      </c>
    </row>
    <row r="31" spans="1:121" s="9" customFormat="1" ht="13.5" thickBot="1" x14ac:dyDescent="0.25">
      <c r="B31" s="411"/>
      <c r="C31" s="412"/>
      <c r="D31" s="413"/>
      <c r="E31" s="411"/>
      <c r="F31" s="412"/>
      <c r="G31" s="413"/>
      <c r="H31" s="185"/>
      <c r="I31" s="186"/>
      <c r="J31" s="186"/>
      <c r="K31" s="185"/>
      <c r="L31" s="186"/>
      <c r="M31" s="186"/>
      <c r="N31" s="399"/>
      <c r="O31" s="400"/>
      <c r="P31" s="401"/>
      <c r="Q31" s="399"/>
      <c r="R31" s="400"/>
      <c r="S31" s="401"/>
      <c r="T31" s="185"/>
      <c r="U31" s="186"/>
      <c r="V31" s="186"/>
      <c r="W31" s="185"/>
      <c r="X31" s="186"/>
      <c r="Y31" s="187"/>
      <c r="Z31" s="185"/>
      <c r="AA31" s="186"/>
      <c r="AB31" s="186"/>
      <c r="AC31" s="185"/>
      <c r="AD31" s="186"/>
      <c r="AE31" s="187"/>
      <c r="AF31" s="185"/>
      <c r="AG31" s="186"/>
      <c r="AH31" s="186"/>
      <c r="AI31" s="185"/>
      <c r="AJ31" s="186"/>
      <c r="AK31" s="187"/>
      <c r="AL31" s="191"/>
      <c r="AM31" s="192"/>
      <c r="AN31" s="192"/>
      <c r="AO31" s="191"/>
      <c r="AP31" s="192"/>
      <c r="AQ31" s="193"/>
      <c r="AR31" s="399"/>
      <c r="AS31" s="400"/>
      <c r="AT31" s="401"/>
      <c r="AU31" s="399"/>
      <c r="AV31" s="400"/>
      <c r="AW31" s="401"/>
      <c r="AX31" s="185"/>
      <c r="AY31" s="186"/>
      <c r="AZ31" s="186"/>
      <c r="BA31" s="185"/>
      <c r="BB31" s="186"/>
      <c r="BC31" s="187"/>
      <c r="BD31" s="185"/>
      <c r="BE31" s="186"/>
      <c r="BF31" s="186"/>
      <c r="BG31" s="185"/>
      <c r="BH31" s="186"/>
      <c r="BI31" s="187"/>
      <c r="BJ31" s="191"/>
      <c r="BK31" s="192"/>
      <c r="BL31" s="192"/>
      <c r="BM31" s="191"/>
      <c r="BN31" s="192"/>
      <c r="BO31" s="193"/>
      <c r="BP31" s="191"/>
      <c r="BQ31" s="192"/>
      <c r="BR31" s="192"/>
      <c r="BS31" s="191"/>
      <c r="BT31" s="192"/>
      <c r="BU31" s="193"/>
      <c r="BV31" s="399"/>
      <c r="BW31" s="400"/>
      <c r="BX31" s="401"/>
      <c r="BY31" s="399"/>
      <c r="BZ31" s="400"/>
      <c r="CA31" s="401"/>
      <c r="CB31" s="399"/>
      <c r="CC31" s="400"/>
      <c r="CD31" s="401"/>
      <c r="CE31" s="399"/>
      <c r="CF31" s="400"/>
      <c r="CG31" s="401"/>
      <c r="CH31" s="185"/>
      <c r="CI31" s="186"/>
      <c r="CJ31" s="186"/>
      <c r="CK31" s="185"/>
      <c r="CL31" s="186"/>
      <c r="CM31" s="187"/>
    </row>
    <row r="32" spans="1:121" x14ac:dyDescent="0.2">
      <c r="A32" s="8" t="s">
        <v>170</v>
      </c>
      <c r="B32" s="409">
        <v>7</v>
      </c>
      <c r="C32" s="410"/>
      <c r="D32" s="414"/>
      <c r="E32" s="409">
        <v>77</v>
      </c>
      <c r="F32" s="410"/>
      <c r="G32" s="410"/>
      <c r="H32" s="409">
        <v>7</v>
      </c>
      <c r="I32" s="410"/>
      <c r="J32" s="410"/>
      <c r="K32" s="409">
        <v>77</v>
      </c>
      <c r="L32" s="410"/>
      <c r="M32" s="414"/>
      <c r="N32" s="393">
        <v>4</v>
      </c>
      <c r="O32" s="393"/>
      <c r="P32" s="393"/>
      <c r="Q32" s="394">
        <v>44</v>
      </c>
      <c r="R32" s="393"/>
      <c r="S32" s="393"/>
      <c r="T32" s="409">
        <v>4</v>
      </c>
      <c r="U32" s="410"/>
      <c r="V32" s="414"/>
      <c r="W32" s="410">
        <v>44</v>
      </c>
      <c r="X32" s="410"/>
      <c r="Y32" s="410"/>
      <c r="Z32" s="409">
        <v>4</v>
      </c>
      <c r="AA32" s="410"/>
      <c r="AB32" s="410"/>
      <c r="AC32" s="409">
        <v>44</v>
      </c>
      <c r="AD32" s="410"/>
      <c r="AE32" s="410"/>
      <c r="AF32" s="409">
        <v>7</v>
      </c>
      <c r="AG32" s="410"/>
      <c r="AH32" s="414"/>
      <c r="AI32" s="409">
        <v>77</v>
      </c>
      <c r="AJ32" s="410"/>
      <c r="AK32" s="414"/>
      <c r="AL32" s="393">
        <v>2</v>
      </c>
      <c r="AM32" s="393"/>
      <c r="AN32" s="393"/>
      <c r="AO32" s="394">
        <v>22</v>
      </c>
      <c r="AP32" s="393"/>
      <c r="AQ32" s="393"/>
      <c r="AR32" s="394">
        <v>2</v>
      </c>
      <c r="AS32" s="393"/>
      <c r="AT32" s="402"/>
      <c r="AU32" s="394">
        <v>22</v>
      </c>
      <c r="AV32" s="393"/>
      <c r="AW32" s="393"/>
      <c r="AX32" s="409">
        <v>8</v>
      </c>
      <c r="AY32" s="410"/>
      <c r="AZ32" s="414"/>
      <c r="BA32" s="409">
        <v>88</v>
      </c>
      <c r="BB32" s="410"/>
      <c r="BC32" s="414"/>
      <c r="BD32" s="410">
        <v>8</v>
      </c>
      <c r="BE32" s="410"/>
      <c r="BF32" s="410"/>
      <c r="BG32" s="409">
        <v>88</v>
      </c>
      <c r="BH32" s="410"/>
      <c r="BI32" s="410"/>
      <c r="BJ32" s="394">
        <v>7</v>
      </c>
      <c r="BK32" s="393"/>
      <c r="BL32" s="393"/>
      <c r="BM32" s="394">
        <v>77</v>
      </c>
      <c r="BN32" s="393"/>
      <c r="BO32" s="393"/>
      <c r="BP32" s="394">
        <v>7</v>
      </c>
      <c r="BQ32" s="393"/>
      <c r="BR32" s="393"/>
      <c r="BS32" s="394">
        <v>77</v>
      </c>
      <c r="BT32" s="393"/>
      <c r="BU32" s="393"/>
      <c r="BV32" s="394">
        <v>7</v>
      </c>
      <c r="BW32" s="393"/>
      <c r="BX32" s="402"/>
      <c r="BY32" s="394">
        <v>77</v>
      </c>
      <c r="BZ32" s="393"/>
      <c r="CA32" s="393"/>
      <c r="CB32" s="394">
        <v>7</v>
      </c>
      <c r="CC32" s="393"/>
      <c r="CD32" s="402"/>
      <c r="CE32" s="394">
        <v>77</v>
      </c>
      <c r="CF32" s="393"/>
      <c r="CG32" s="393"/>
      <c r="CH32" s="409">
        <v>7</v>
      </c>
      <c r="CI32" s="410"/>
      <c r="CJ32" s="414"/>
      <c r="CK32" s="409">
        <v>77</v>
      </c>
      <c r="CL32" s="410"/>
      <c r="CM32" s="414"/>
    </row>
    <row r="33" spans="1:91" x14ac:dyDescent="0.2">
      <c r="A33" s="8" t="s">
        <v>171</v>
      </c>
      <c r="B33" s="405">
        <v>6</v>
      </c>
      <c r="C33" s="406"/>
      <c r="D33" s="406"/>
      <c r="E33" s="405">
        <v>66</v>
      </c>
      <c r="F33" s="406"/>
      <c r="G33" s="406">
        <v>77</v>
      </c>
      <c r="H33" s="405">
        <v>6</v>
      </c>
      <c r="I33" s="406"/>
      <c r="J33" s="406"/>
      <c r="K33" s="405">
        <v>66</v>
      </c>
      <c r="L33" s="406"/>
      <c r="M33" s="442"/>
      <c r="N33" s="395">
        <v>6</v>
      </c>
      <c r="O33" s="395"/>
      <c r="P33" s="395"/>
      <c r="Q33" s="396">
        <v>66</v>
      </c>
      <c r="R33" s="395"/>
      <c r="S33" s="395"/>
      <c r="T33" s="405">
        <v>6</v>
      </c>
      <c r="U33" s="406"/>
      <c r="V33" s="442"/>
      <c r="W33" s="406">
        <v>66</v>
      </c>
      <c r="X33" s="406"/>
      <c r="Y33" s="406"/>
      <c r="Z33" s="405">
        <v>6</v>
      </c>
      <c r="AA33" s="406"/>
      <c r="AB33" s="406"/>
      <c r="AC33" s="405">
        <v>66</v>
      </c>
      <c r="AD33" s="406"/>
      <c r="AE33" s="406">
        <v>77</v>
      </c>
      <c r="AF33" s="405">
        <v>6</v>
      </c>
      <c r="AG33" s="406"/>
      <c r="AH33" s="442"/>
      <c r="AI33" s="405">
        <v>66</v>
      </c>
      <c r="AJ33" s="406"/>
      <c r="AK33" s="442"/>
      <c r="AL33" s="395">
        <v>5</v>
      </c>
      <c r="AM33" s="395"/>
      <c r="AN33" s="395"/>
      <c r="AO33" s="396">
        <v>55</v>
      </c>
      <c r="AP33" s="395"/>
      <c r="AQ33" s="395"/>
      <c r="AR33" s="396">
        <v>5</v>
      </c>
      <c r="AS33" s="395"/>
      <c r="AT33" s="403"/>
      <c r="AU33" s="396">
        <v>55</v>
      </c>
      <c r="AV33" s="395"/>
      <c r="AW33" s="395"/>
      <c r="AX33" s="405">
        <v>3</v>
      </c>
      <c r="AY33" s="406"/>
      <c r="AZ33" s="442"/>
      <c r="BA33" s="405">
        <v>33</v>
      </c>
      <c r="BB33" s="406"/>
      <c r="BC33" s="442">
        <v>77</v>
      </c>
      <c r="BD33" s="406">
        <v>3</v>
      </c>
      <c r="BE33" s="406"/>
      <c r="BF33" s="406"/>
      <c r="BG33" s="405">
        <v>33</v>
      </c>
      <c r="BH33" s="406"/>
      <c r="BI33" s="406"/>
      <c r="BJ33" s="396">
        <v>6</v>
      </c>
      <c r="BK33" s="395"/>
      <c r="BL33" s="395"/>
      <c r="BM33" s="396">
        <v>66</v>
      </c>
      <c r="BN33" s="395"/>
      <c r="BO33" s="395"/>
      <c r="BP33" s="396">
        <v>6</v>
      </c>
      <c r="BQ33" s="395"/>
      <c r="BR33" s="395"/>
      <c r="BS33" s="396">
        <v>66</v>
      </c>
      <c r="BT33" s="395"/>
      <c r="BU33" s="395"/>
      <c r="BV33" s="396">
        <v>6</v>
      </c>
      <c r="BW33" s="395"/>
      <c r="BX33" s="403"/>
      <c r="BY33" s="396">
        <v>66</v>
      </c>
      <c r="BZ33" s="395"/>
      <c r="CA33" s="395">
        <v>77</v>
      </c>
      <c r="CB33" s="396">
        <v>1</v>
      </c>
      <c r="CC33" s="395"/>
      <c r="CD33" s="403"/>
      <c r="CE33" s="396">
        <v>11</v>
      </c>
      <c r="CF33" s="395"/>
      <c r="CG33" s="395"/>
      <c r="CH33" s="405">
        <v>1</v>
      </c>
      <c r="CI33" s="406"/>
      <c r="CJ33" s="442"/>
      <c r="CK33" s="405">
        <v>11</v>
      </c>
      <c r="CL33" s="406"/>
      <c r="CM33" s="442"/>
    </row>
    <row r="34" spans="1:91" x14ac:dyDescent="0.2">
      <c r="A34" s="8" t="s">
        <v>172</v>
      </c>
      <c r="B34" s="405">
        <v>4</v>
      </c>
      <c r="C34" s="406"/>
      <c r="D34" s="406"/>
      <c r="E34" s="405">
        <v>44</v>
      </c>
      <c r="F34" s="406"/>
      <c r="G34" s="406">
        <v>55</v>
      </c>
      <c r="H34" s="405">
        <v>4</v>
      </c>
      <c r="I34" s="406"/>
      <c r="J34" s="406"/>
      <c r="K34" s="405">
        <v>44</v>
      </c>
      <c r="L34" s="406"/>
      <c r="M34" s="442"/>
      <c r="N34" s="395">
        <v>7</v>
      </c>
      <c r="O34" s="395"/>
      <c r="P34" s="395"/>
      <c r="Q34" s="396">
        <v>77</v>
      </c>
      <c r="R34" s="395"/>
      <c r="S34" s="395"/>
      <c r="T34" s="405">
        <v>7</v>
      </c>
      <c r="U34" s="406"/>
      <c r="V34" s="442"/>
      <c r="W34" s="406">
        <v>77</v>
      </c>
      <c r="X34" s="406"/>
      <c r="Y34" s="406"/>
      <c r="Z34" s="405">
        <v>7</v>
      </c>
      <c r="AA34" s="406"/>
      <c r="AB34" s="406"/>
      <c r="AC34" s="405">
        <v>77</v>
      </c>
      <c r="AD34" s="406"/>
      <c r="AE34" s="406">
        <v>55</v>
      </c>
      <c r="AF34" s="405">
        <v>4</v>
      </c>
      <c r="AG34" s="406"/>
      <c r="AH34" s="442"/>
      <c r="AI34" s="405">
        <v>44</v>
      </c>
      <c r="AJ34" s="406"/>
      <c r="AK34" s="442"/>
      <c r="AL34" s="395">
        <v>3</v>
      </c>
      <c r="AM34" s="395"/>
      <c r="AN34" s="395"/>
      <c r="AO34" s="396">
        <v>33</v>
      </c>
      <c r="AP34" s="395"/>
      <c r="AQ34" s="395"/>
      <c r="AR34" s="396">
        <v>3</v>
      </c>
      <c r="AS34" s="395"/>
      <c r="AT34" s="403"/>
      <c r="AU34" s="396">
        <v>33</v>
      </c>
      <c r="AV34" s="395"/>
      <c r="AW34" s="395"/>
      <c r="AX34" s="405">
        <v>1</v>
      </c>
      <c r="AY34" s="406"/>
      <c r="AZ34" s="442"/>
      <c r="BA34" s="405">
        <v>11</v>
      </c>
      <c r="BB34" s="406"/>
      <c r="BC34" s="442">
        <v>55</v>
      </c>
      <c r="BD34" s="406">
        <v>1</v>
      </c>
      <c r="BE34" s="406"/>
      <c r="BF34" s="406"/>
      <c r="BG34" s="405">
        <v>11</v>
      </c>
      <c r="BH34" s="406"/>
      <c r="BI34" s="406"/>
      <c r="BJ34" s="396">
        <v>4</v>
      </c>
      <c r="BK34" s="395"/>
      <c r="BL34" s="395"/>
      <c r="BM34" s="396">
        <v>44</v>
      </c>
      <c r="BN34" s="395"/>
      <c r="BO34" s="395"/>
      <c r="BP34" s="396">
        <v>4</v>
      </c>
      <c r="BQ34" s="395"/>
      <c r="BR34" s="395"/>
      <c r="BS34" s="396">
        <v>44</v>
      </c>
      <c r="BT34" s="395"/>
      <c r="BU34" s="395"/>
      <c r="BV34" s="396">
        <v>4</v>
      </c>
      <c r="BW34" s="395"/>
      <c r="BX34" s="403"/>
      <c r="BY34" s="396">
        <v>44</v>
      </c>
      <c r="BZ34" s="395"/>
      <c r="CA34" s="395">
        <v>55</v>
      </c>
      <c r="CB34" s="396">
        <v>5</v>
      </c>
      <c r="CC34" s="395"/>
      <c r="CD34" s="403"/>
      <c r="CE34" s="396">
        <v>55</v>
      </c>
      <c r="CF34" s="395"/>
      <c r="CG34" s="395"/>
      <c r="CH34" s="405">
        <v>5</v>
      </c>
      <c r="CI34" s="406"/>
      <c r="CJ34" s="442"/>
      <c r="CK34" s="405">
        <v>55</v>
      </c>
      <c r="CL34" s="406"/>
      <c r="CM34" s="442"/>
    </row>
    <row r="35" spans="1:91" x14ac:dyDescent="0.2">
      <c r="A35" s="8" t="s">
        <v>173</v>
      </c>
      <c r="B35" s="405">
        <v>2</v>
      </c>
      <c r="C35" s="406"/>
      <c r="D35" s="406"/>
      <c r="E35" s="405">
        <v>22</v>
      </c>
      <c r="F35" s="406"/>
      <c r="G35" s="406">
        <v>66</v>
      </c>
      <c r="H35" s="405">
        <v>2</v>
      </c>
      <c r="I35" s="406"/>
      <c r="J35" s="406"/>
      <c r="K35" s="405">
        <v>22</v>
      </c>
      <c r="L35" s="406"/>
      <c r="M35" s="442"/>
      <c r="N35" s="395">
        <v>5</v>
      </c>
      <c r="O35" s="395"/>
      <c r="P35" s="395"/>
      <c r="Q35" s="396">
        <v>55</v>
      </c>
      <c r="R35" s="395"/>
      <c r="S35" s="395"/>
      <c r="T35" s="405">
        <v>5</v>
      </c>
      <c r="U35" s="406"/>
      <c r="V35" s="442"/>
      <c r="W35" s="406">
        <v>55</v>
      </c>
      <c r="X35" s="406"/>
      <c r="Y35" s="406"/>
      <c r="Z35" s="405">
        <v>5</v>
      </c>
      <c r="AA35" s="406"/>
      <c r="AB35" s="406"/>
      <c r="AC35" s="405">
        <v>55</v>
      </c>
      <c r="AD35" s="406"/>
      <c r="AE35" s="406">
        <v>66</v>
      </c>
      <c r="AF35" s="405">
        <v>2</v>
      </c>
      <c r="AG35" s="406"/>
      <c r="AH35" s="442"/>
      <c r="AI35" s="405">
        <v>22</v>
      </c>
      <c r="AJ35" s="406"/>
      <c r="AK35" s="442"/>
      <c r="AL35" s="395">
        <v>4</v>
      </c>
      <c r="AM35" s="395"/>
      <c r="AN35" s="395"/>
      <c r="AO35" s="396">
        <v>44</v>
      </c>
      <c r="AP35" s="395"/>
      <c r="AQ35" s="395"/>
      <c r="AR35" s="396">
        <v>4</v>
      </c>
      <c r="AS35" s="395"/>
      <c r="AT35" s="403"/>
      <c r="AU35" s="396">
        <v>44</v>
      </c>
      <c r="AV35" s="395"/>
      <c r="AW35" s="395"/>
      <c r="AX35" s="405">
        <v>6</v>
      </c>
      <c r="AY35" s="406"/>
      <c r="AZ35" s="442"/>
      <c r="BA35" s="405">
        <v>66</v>
      </c>
      <c r="BB35" s="406"/>
      <c r="BC35" s="442">
        <v>66</v>
      </c>
      <c r="BD35" s="406">
        <v>6</v>
      </c>
      <c r="BE35" s="406"/>
      <c r="BF35" s="406"/>
      <c r="BG35" s="405">
        <v>66</v>
      </c>
      <c r="BH35" s="406"/>
      <c r="BI35" s="406"/>
      <c r="BJ35" s="396">
        <v>2</v>
      </c>
      <c r="BK35" s="395"/>
      <c r="BL35" s="395"/>
      <c r="BM35" s="396">
        <v>22</v>
      </c>
      <c r="BN35" s="395"/>
      <c r="BO35" s="395"/>
      <c r="BP35" s="396">
        <v>2</v>
      </c>
      <c r="BQ35" s="395"/>
      <c r="BR35" s="395"/>
      <c r="BS35" s="396">
        <v>22</v>
      </c>
      <c r="BT35" s="395"/>
      <c r="BU35" s="395"/>
      <c r="BV35" s="396">
        <v>2</v>
      </c>
      <c r="BW35" s="395"/>
      <c r="BX35" s="403"/>
      <c r="BY35" s="396">
        <v>22</v>
      </c>
      <c r="BZ35" s="395"/>
      <c r="CA35" s="395">
        <v>66</v>
      </c>
      <c r="CB35" s="396">
        <v>4</v>
      </c>
      <c r="CC35" s="395"/>
      <c r="CD35" s="403"/>
      <c r="CE35" s="396">
        <v>44</v>
      </c>
      <c r="CF35" s="395"/>
      <c r="CG35" s="395"/>
      <c r="CH35" s="405">
        <v>4</v>
      </c>
      <c r="CI35" s="406"/>
      <c r="CJ35" s="442"/>
      <c r="CK35" s="405">
        <v>44</v>
      </c>
      <c r="CL35" s="406"/>
      <c r="CM35" s="442"/>
    </row>
    <row r="36" spans="1:91" x14ac:dyDescent="0.2">
      <c r="A36" s="8" t="s">
        <v>174</v>
      </c>
      <c r="B36" s="405">
        <v>5</v>
      </c>
      <c r="C36" s="406"/>
      <c r="D36" s="406"/>
      <c r="E36" s="405">
        <v>55</v>
      </c>
      <c r="F36" s="406"/>
      <c r="G36" s="406">
        <v>88</v>
      </c>
      <c r="H36" s="405">
        <v>5</v>
      </c>
      <c r="I36" s="406"/>
      <c r="J36" s="406"/>
      <c r="K36" s="405">
        <v>55</v>
      </c>
      <c r="L36" s="406"/>
      <c r="M36" s="442"/>
      <c r="N36" s="395">
        <v>1</v>
      </c>
      <c r="O36" s="395"/>
      <c r="P36" s="395"/>
      <c r="Q36" s="396">
        <v>11</v>
      </c>
      <c r="R36" s="395"/>
      <c r="S36" s="395"/>
      <c r="T36" s="405">
        <v>1</v>
      </c>
      <c r="U36" s="406"/>
      <c r="V36" s="442"/>
      <c r="W36" s="406">
        <v>11</v>
      </c>
      <c r="X36" s="406"/>
      <c r="Y36" s="406"/>
      <c r="Z36" s="405">
        <v>1</v>
      </c>
      <c r="AA36" s="406"/>
      <c r="AB36" s="406"/>
      <c r="AC36" s="405">
        <v>11</v>
      </c>
      <c r="AD36" s="406"/>
      <c r="AE36" s="406">
        <v>88</v>
      </c>
      <c r="AF36" s="405">
        <v>5</v>
      </c>
      <c r="AG36" s="406"/>
      <c r="AH36" s="442"/>
      <c r="AI36" s="405">
        <v>55</v>
      </c>
      <c r="AJ36" s="406"/>
      <c r="AK36" s="442"/>
      <c r="AL36" s="395">
        <v>8</v>
      </c>
      <c r="AM36" s="395"/>
      <c r="AN36" s="395"/>
      <c r="AO36" s="396">
        <v>88</v>
      </c>
      <c r="AP36" s="395"/>
      <c r="AQ36" s="395"/>
      <c r="AR36" s="396">
        <v>8</v>
      </c>
      <c r="AS36" s="395"/>
      <c r="AT36" s="403"/>
      <c r="AU36" s="396">
        <v>88</v>
      </c>
      <c r="AV36" s="395"/>
      <c r="AW36" s="395"/>
      <c r="AX36" s="405">
        <v>4</v>
      </c>
      <c r="AY36" s="406"/>
      <c r="AZ36" s="442"/>
      <c r="BA36" s="405">
        <v>44</v>
      </c>
      <c r="BB36" s="406"/>
      <c r="BC36" s="442">
        <v>88</v>
      </c>
      <c r="BD36" s="406">
        <v>4</v>
      </c>
      <c r="BE36" s="406"/>
      <c r="BF36" s="406"/>
      <c r="BG36" s="405">
        <v>44</v>
      </c>
      <c r="BH36" s="406"/>
      <c r="BI36" s="406"/>
      <c r="BJ36" s="396">
        <v>5</v>
      </c>
      <c r="BK36" s="395"/>
      <c r="BL36" s="395"/>
      <c r="BM36" s="396">
        <v>55</v>
      </c>
      <c r="BN36" s="395"/>
      <c r="BO36" s="395"/>
      <c r="BP36" s="396">
        <v>5</v>
      </c>
      <c r="BQ36" s="395"/>
      <c r="BR36" s="395"/>
      <c r="BS36" s="396">
        <v>55</v>
      </c>
      <c r="BT36" s="395"/>
      <c r="BU36" s="395"/>
      <c r="BV36" s="396">
        <v>5</v>
      </c>
      <c r="BW36" s="395"/>
      <c r="BX36" s="403"/>
      <c r="BY36" s="396">
        <v>55</v>
      </c>
      <c r="BZ36" s="395"/>
      <c r="CA36" s="395">
        <v>88</v>
      </c>
      <c r="CB36" s="396">
        <v>6</v>
      </c>
      <c r="CC36" s="395"/>
      <c r="CD36" s="403"/>
      <c r="CE36" s="396">
        <v>66</v>
      </c>
      <c r="CF36" s="395"/>
      <c r="CG36" s="395"/>
      <c r="CH36" s="405">
        <v>6</v>
      </c>
      <c r="CI36" s="406"/>
      <c r="CJ36" s="442"/>
      <c r="CK36" s="405">
        <v>66</v>
      </c>
      <c r="CL36" s="406"/>
      <c r="CM36" s="442"/>
    </row>
    <row r="37" spans="1:91" x14ac:dyDescent="0.2">
      <c r="A37" s="8" t="s">
        <v>175</v>
      </c>
      <c r="B37" s="405">
        <v>1</v>
      </c>
      <c r="C37" s="406"/>
      <c r="D37" s="406"/>
      <c r="E37" s="405">
        <v>11</v>
      </c>
      <c r="F37" s="406"/>
      <c r="G37" s="406">
        <v>33</v>
      </c>
      <c r="H37" s="405">
        <v>1</v>
      </c>
      <c r="I37" s="406"/>
      <c r="J37" s="406"/>
      <c r="K37" s="405">
        <v>11</v>
      </c>
      <c r="L37" s="406"/>
      <c r="M37" s="442"/>
      <c r="N37" s="395">
        <v>3</v>
      </c>
      <c r="O37" s="395"/>
      <c r="P37" s="395"/>
      <c r="Q37" s="396">
        <v>33</v>
      </c>
      <c r="R37" s="395"/>
      <c r="S37" s="395"/>
      <c r="T37" s="405">
        <v>3</v>
      </c>
      <c r="U37" s="406"/>
      <c r="V37" s="442"/>
      <c r="W37" s="406">
        <v>33</v>
      </c>
      <c r="X37" s="406"/>
      <c r="Y37" s="406"/>
      <c r="Z37" s="405">
        <v>3</v>
      </c>
      <c r="AA37" s="406"/>
      <c r="AB37" s="406"/>
      <c r="AC37" s="405">
        <v>33</v>
      </c>
      <c r="AD37" s="406"/>
      <c r="AE37" s="406">
        <v>33</v>
      </c>
      <c r="AF37" s="405">
        <v>1</v>
      </c>
      <c r="AG37" s="406"/>
      <c r="AH37" s="442"/>
      <c r="AI37" s="405">
        <v>11</v>
      </c>
      <c r="AJ37" s="406"/>
      <c r="AK37" s="442"/>
      <c r="AL37" s="395">
        <v>7</v>
      </c>
      <c r="AM37" s="395"/>
      <c r="AN37" s="395"/>
      <c r="AO37" s="396">
        <v>77</v>
      </c>
      <c r="AP37" s="395"/>
      <c r="AQ37" s="395"/>
      <c r="AR37" s="396">
        <v>7</v>
      </c>
      <c r="AS37" s="395"/>
      <c r="AT37" s="403"/>
      <c r="AU37" s="396">
        <v>77</v>
      </c>
      <c r="AV37" s="395"/>
      <c r="AW37" s="395"/>
      <c r="AX37" s="405">
        <v>2</v>
      </c>
      <c r="AY37" s="406"/>
      <c r="AZ37" s="442"/>
      <c r="BA37" s="405">
        <v>22</v>
      </c>
      <c r="BB37" s="406"/>
      <c r="BC37" s="442">
        <v>33</v>
      </c>
      <c r="BD37" s="406">
        <v>2</v>
      </c>
      <c r="BE37" s="406"/>
      <c r="BF37" s="406"/>
      <c r="BG37" s="405">
        <v>22</v>
      </c>
      <c r="BH37" s="406"/>
      <c r="BI37" s="406"/>
      <c r="BJ37" s="396">
        <v>1</v>
      </c>
      <c r="BK37" s="395"/>
      <c r="BL37" s="395"/>
      <c r="BM37" s="396">
        <v>11</v>
      </c>
      <c r="BN37" s="395"/>
      <c r="BO37" s="395"/>
      <c r="BP37" s="396">
        <v>1</v>
      </c>
      <c r="BQ37" s="395"/>
      <c r="BR37" s="395"/>
      <c r="BS37" s="396">
        <v>11</v>
      </c>
      <c r="BT37" s="395"/>
      <c r="BU37" s="395"/>
      <c r="BV37" s="396">
        <v>1</v>
      </c>
      <c r="BW37" s="395"/>
      <c r="BX37" s="403"/>
      <c r="BY37" s="396">
        <v>11</v>
      </c>
      <c r="BZ37" s="395"/>
      <c r="CA37" s="395">
        <v>33</v>
      </c>
      <c r="CB37" s="396">
        <v>2</v>
      </c>
      <c r="CC37" s="395"/>
      <c r="CD37" s="403"/>
      <c r="CE37" s="396">
        <v>22</v>
      </c>
      <c r="CF37" s="395"/>
      <c r="CG37" s="395"/>
      <c r="CH37" s="405">
        <v>2</v>
      </c>
      <c r="CI37" s="406"/>
      <c r="CJ37" s="442"/>
      <c r="CK37" s="405">
        <v>22</v>
      </c>
      <c r="CL37" s="406"/>
      <c r="CM37" s="442"/>
    </row>
    <row r="38" spans="1:91" x14ac:dyDescent="0.2">
      <c r="A38" s="8" t="s">
        <v>176</v>
      </c>
      <c r="B38" s="405">
        <v>8</v>
      </c>
      <c r="C38" s="406"/>
      <c r="D38" s="406"/>
      <c r="E38" s="405">
        <v>88</v>
      </c>
      <c r="F38" s="406"/>
      <c r="G38" s="406">
        <v>44</v>
      </c>
      <c r="H38" s="405">
        <v>8</v>
      </c>
      <c r="I38" s="406"/>
      <c r="J38" s="406"/>
      <c r="K38" s="405">
        <v>88</v>
      </c>
      <c r="L38" s="406"/>
      <c r="M38" s="442"/>
      <c r="N38" s="395">
        <v>2</v>
      </c>
      <c r="O38" s="395"/>
      <c r="P38" s="395"/>
      <c r="Q38" s="396">
        <v>22</v>
      </c>
      <c r="R38" s="395"/>
      <c r="S38" s="395"/>
      <c r="T38" s="405">
        <v>2</v>
      </c>
      <c r="U38" s="406"/>
      <c r="V38" s="442"/>
      <c r="W38" s="406">
        <v>22</v>
      </c>
      <c r="X38" s="406"/>
      <c r="Y38" s="406"/>
      <c r="Z38" s="405">
        <v>2</v>
      </c>
      <c r="AA38" s="406"/>
      <c r="AB38" s="406"/>
      <c r="AC38" s="405">
        <v>22</v>
      </c>
      <c r="AD38" s="406"/>
      <c r="AE38" s="406">
        <v>44</v>
      </c>
      <c r="AF38" s="405">
        <v>8</v>
      </c>
      <c r="AG38" s="406"/>
      <c r="AH38" s="442"/>
      <c r="AI38" s="405">
        <v>88</v>
      </c>
      <c r="AJ38" s="406"/>
      <c r="AK38" s="442"/>
      <c r="AL38" s="395">
        <v>6</v>
      </c>
      <c r="AM38" s="395"/>
      <c r="AN38" s="395"/>
      <c r="AO38" s="396">
        <v>66</v>
      </c>
      <c r="AP38" s="395"/>
      <c r="AQ38" s="395"/>
      <c r="AR38" s="396">
        <v>6</v>
      </c>
      <c r="AS38" s="395"/>
      <c r="AT38" s="403"/>
      <c r="AU38" s="396">
        <v>66</v>
      </c>
      <c r="AV38" s="395"/>
      <c r="AW38" s="395"/>
      <c r="AX38" s="405">
        <v>7</v>
      </c>
      <c r="AY38" s="406"/>
      <c r="AZ38" s="442"/>
      <c r="BA38" s="405">
        <v>77</v>
      </c>
      <c r="BB38" s="406"/>
      <c r="BC38" s="442">
        <v>44</v>
      </c>
      <c r="BD38" s="406">
        <v>7</v>
      </c>
      <c r="BE38" s="406"/>
      <c r="BF38" s="406"/>
      <c r="BG38" s="405">
        <v>77</v>
      </c>
      <c r="BH38" s="406"/>
      <c r="BI38" s="406"/>
      <c r="BJ38" s="396">
        <v>8</v>
      </c>
      <c r="BK38" s="395"/>
      <c r="BL38" s="395"/>
      <c r="BM38" s="396">
        <v>88</v>
      </c>
      <c r="BN38" s="395"/>
      <c r="BO38" s="395"/>
      <c r="BP38" s="396">
        <v>8</v>
      </c>
      <c r="BQ38" s="395"/>
      <c r="BR38" s="395"/>
      <c r="BS38" s="396">
        <v>88</v>
      </c>
      <c r="BT38" s="395"/>
      <c r="BU38" s="395"/>
      <c r="BV38" s="396">
        <v>8</v>
      </c>
      <c r="BW38" s="395"/>
      <c r="BX38" s="403"/>
      <c r="BY38" s="396">
        <v>88</v>
      </c>
      <c r="BZ38" s="395"/>
      <c r="CA38" s="395">
        <v>44</v>
      </c>
      <c r="CB38" s="396">
        <v>8</v>
      </c>
      <c r="CC38" s="395"/>
      <c r="CD38" s="403"/>
      <c r="CE38" s="396">
        <v>88</v>
      </c>
      <c r="CF38" s="395"/>
      <c r="CG38" s="395"/>
      <c r="CH38" s="405">
        <v>8</v>
      </c>
      <c r="CI38" s="406"/>
      <c r="CJ38" s="442"/>
      <c r="CK38" s="405">
        <v>88</v>
      </c>
      <c r="CL38" s="406"/>
      <c r="CM38" s="442"/>
    </row>
    <row r="39" spans="1:91" ht="13.5" thickBot="1" x14ac:dyDescent="0.25">
      <c r="A39" s="8" t="s">
        <v>177</v>
      </c>
      <c r="B39" s="407">
        <v>3</v>
      </c>
      <c r="C39" s="408"/>
      <c r="D39" s="408"/>
      <c r="E39" s="407">
        <v>33</v>
      </c>
      <c r="F39" s="408"/>
      <c r="G39" s="408">
        <v>11</v>
      </c>
      <c r="H39" s="407">
        <v>3</v>
      </c>
      <c r="I39" s="408"/>
      <c r="J39" s="408"/>
      <c r="K39" s="407">
        <v>33</v>
      </c>
      <c r="L39" s="408"/>
      <c r="M39" s="443"/>
      <c r="N39" s="397">
        <v>8</v>
      </c>
      <c r="O39" s="397"/>
      <c r="P39" s="397"/>
      <c r="Q39" s="398">
        <v>88</v>
      </c>
      <c r="R39" s="397"/>
      <c r="S39" s="397"/>
      <c r="T39" s="407">
        <v>8</v>
      </c>
      <c r="U39" s="408"/>
      <c r="V39" s="443"/>
      <c r="W39" s="408">
        <v>88</v>
      </c>
      <c r="X39" s="408"/>
      <c r="Y39" s="408"/>
      <c r="Z39" s="407">
        <v>8</v>
      </c>
      <c r="AA39" s="408"/>
      <c r="AB39" s="408"/>
      <c r="AC39" s="407">
        <v>88</v>
      </c>
      <c r="AD39" s="408"/>
      <c r="AE39" s="408">
        <v>11</v>
      </c>
      <c r="AF39" s="407">
        <v>3</v>
      </c>
      <c r="AG39" s="408"/>
      <c r="AH39" s="443"/>
      <c r="AI39" s="407">
        <v>33</v>
      </c>
      <c r="AJ39" s="408"/>
      <c r="AK39" s="443"/>
      <c r="AL39" s="397">
        <v>1</v>
      </c>
      <c r="AM39" s="397"/>
      <c r="AN39" s="397"/>
      <c r="AO39" s="398">
        <v>11</v>
      </c>
      <c r="AP39" s="397"/>
      <c r="AQ39" s="397"/>
      <c r="AR39" s="398">
        <v>1</v>
      </c>
      <c r="AS39" s="397"/>
      <c r="AT39" s="404"/>
      <c r="AU39" s="398">
        <v>11</v>
      </c>
      <c r="AV39" s="397"/>
      <c r="AW39" s="397"/>
      <c r="AX39" s="407">
        <v>5</v>
      </c>
      <c r="AY39" s="408"/>
      <c r="AZ39" s="443"/>
      <c r="BA39" s="407">
        <v>55</v>
      </c>
      <c r="BB39" s="408"/>
      <c r="BC39" s="443">
        <v>11</v>
      </c>
      <c r="BD39" s="408">
        <v>5</v>
      </c>
      <c r="BE39" s="408"/>
      <c r="BF39" s="408"/>
      <c r="BG39" s="407">
        <v>55</v>
      </c>
      <c r="BH39" s="408"/>
      <c r="BI39" s="408"/>
      <c r="BJ39" s="398">
        <v>3</v>
      </c>
      <c r="BK39" s="397"/>
      <c r="BL39" s="397"/>
      <c r="BM39" s="398">
        <v>33</v>
      </c>
      <c r="BN39" s="397"/>
      <c r="BO39" s="397"/>
      <c r="BP39" s="398">
        <v>3</v>
      </c>
      <c r="BQ39" s="397"/>
      <c r="BR39" s="397"/>
      <c r="BS39" s="398">
        <v>33</v>
      </c>
      <c r="BT39" s="397"/>
      <c r="BU39" s="397"/>
      <c r="BV39" s="398">
        <v>3</v>
      </c>
      <c r="BW39" s="397"/>
      <c r="BX39" s="404"/>
      <c r="BY39" s="398">
        <v>33</v>
      </c>
      <c r="BZ39" s="397"/>
      <c r="CA39" s="397">
        <v>11</v>
      </c>
      <c r="CB39" s="398">
        <v>3</v>
      </c>
      <c r="CC39" s="397"/>
      <c r="CD39" s="404"/>
      <c r="CE39" s="398">
        <v>33</v>
      </c>
      <c r="CF39" s="397"/>
      <c r="CG39" s="397"/>
      <c r="CH39" s="407">
        <v>3</v>
      </c>
      <c r="CI39" s="408"/>
      <c r="CJ39" s="443"/>
      <c r="CK39" s="407">
        <v>33</v>
      </c>
      <c r="CL39" s="408"/>
      <c r="CM39" s="443"/>
    </row>
    <row r="40" spans="1:91" x14ac:dyDescent="0.2">
      <c r="B40" s="182"/>
      <c r="C40" s="160"/>
      <c r="D40" s="167"/>
      <c r="E40" s="167"/>
      <c r="F40" s="167"/>
      <c r="G40" s="168"/>
      <c r="H40" s="188"/>
      <c r="I40" s="189"/>
      <c r="J40" s="189"/>
      <c r="K40" s="189"/>
      <c r="L40" s="189"/>
      <c r="M40" s="190"/>
      <c r="N40" s="217"/>
      <c r="O40" s="218"/>
      <c r="P40" s="218"/>
      <c r="Q40" s="218"/>
      <c r="R40" s="218"/>
      <c r="S40" s="219"/>
      <c r="T40" s="220"/>
      <c r="U40" s="221"/>
      <c r="V40" s="221"/>
      <c r="W40" s="221"/>
      <c r="X40" s="221"/>
      <c r="Y40" s="225"/>
      <c r="Z40" s="220"/>
      <c r="AA40" s="221"/>
      <c r="AB40" s="221"/>
      <c r="AC40" s="221"/>
      <c r="AD40" s="221"/>
      <c r="AE40" s="225"/>
      <c r="AF40" s="272"/>
      <c r="AG40" s="273"/>
      <c r="AH40" s="273"/>
      <c r="AI40" s="273"/>
      <c r="AJ40" s="273"/>
      <c r="AK40" s="274"/>
      <c r="AL40" s="281"/>
      <c r="AM40" s="282"/>
      <c r="AN40" s="282"/>
      <c r="AO40" s="282"/>
      <c r="AP40" s="282"/>
      <c r="AQ40" s="283"/>
      <c r="AR40" s="275"/>
      <c r="AS40" s="276"/>
      <c r="AT40" s="276"/>
      <c r="AU40" s="276"/>
      <c r="AV40" s="276"/>
      <c r="AW40" s="277"/>
      <c r="AX40" s="220"/>
      <c r="AY40" s="221"/>
      <c r="AZ40" s="221"/>
      <c r="BA40" s="221"/>
      <c r="BB40" s="221"/>
      <c r="BC40" s="225"/>
      <c r="BD40" s="220"/>
      <c r="BE40" s="221"/>
      <c r="BF40" s="221"/>
      <c r="BG40" s="221"/>
      <c r="BH40" s="221"/>
      <c r="BI40" s="225"/>
      <c r="BJ40" s="222"/>
      <c r="BK40" s="223"/>
      <c r="BL40" s="223"/>
      <c r="BM40" s="223"/>
      <c r="BN40" s="223"/>
      <c r="BO40" s="224"/>
      <c r="BP40" s="222"/>
      <c r="BQ40" s="223"/>
      <c r="BR40" s="223"/>
      <c r="BS40" s="223"/>
      <c r="BT40" s="223"/>
      <c r="BU40" s="224"/>
      <c r="BV40" s="217"/>
      <c r="BW40" s="218"/>
      <c r="BX40" s="218"/>
      <c r="BY40" s="218"/>
      <c r="BZ40" s="218"/>
      <c r="CA40" s="219"/>
      <c r="CB40" s="217"/>
      <c r="CC40" s="218"/>
      <c r="CD40" s="218"/>
      <c r="CE40" s="218"/>
      <c r="CF40" s="218"/>
      <c r="CG40" s="219"/>
      <c r="CH40" s="220"/>
      <c r="CI40" s="221"/>
      <c r="CJ40" s="221"/>
      <c r="CK40" s="221"/>
      <c r="CL40" s="221"/>
      <c r="CM40" s="225"/>
    </row>
    <row r="41" spans="1:91" x14ac:dyDescent="0.2">
      <c r="B41" s="430" t="s">
        <v>153</v>
      </c>
      <c r="C41" s="431"/>
      <c r="D41" s="431"/>
      <c r="E41" s="431"/>
      <c r="F41" s="431"/>
      <c r="G41" s="432"/>
      <c r="H41" s="433" t="s">
        <v>153</v>
      </c>
      <c r="I41" s="434"/>
      <c r="J41" s="434"/>
      <c r="K41" s="434"/>
      <c r="L41" s="434"/>
      <c r="M41" s="435"/>
      <c r="N41" s="436" t="s">
        <v>153</v>
      </c>
      <c r="O41" s="437"/>
      <c r="P41" s="437"/>
      <c r="Q41" s="437"/>
      <c r="R41" s="437"/>
      <c r="S41" s="438"/>
      <c r="T41" s="433" t="s">
        <v>153</v>
      </c>
      <c r="U41" s="434"/>
      <c r="V41" s="434"/>
      <c r="W41" s="434"/>
      <c r="X41" s="434"/>
      <c r="Y41" s="435"/>
      <c r="Z41" s="433" t="s">
        <v>153</v>
      </c>
      <c r="AA41" s="434"/>
      <c r="AB41" s="434"/>
      <c r="AC41" s="434"/>
      <c r="AD41" s="434"/>
      <c r="AE41" s="435"/>
      <c r="AF41" s="433" t="s">
        <v>153</v>
      </c>
      <c r="AG41" s="434"/>
      <c r="AH41" s="434"/>
      <c r="AI41" s="434"/>
      <c r="AJ41" s="434"/>
      <c r="AK41" s="435"/>
      <c r="AL41" s="456" t="s">
        <v>153</v>
      </c>
      <c r="AM41" s="457"/>
      <c r="AN41" s="457"/>
      <c r="AO41" s="457"/>
      <c r="AP41" s="457"/>
      <c r="AQ41" s="458"/>
      <c r="AR41" s="436" t="s">
        <v>153</v>
      </c>
      <c r="AS41" s="437"/>
      <c r="AT41" s="437"/>
      <c r="AU41" s="437"/>
      <c r="AV41" s="437"/>
      <c r="AW41" s="438"/>
      <c r="AX41" s="433" t="s">
        <v>153</v>
      </c>
      <c r="AY41" s="434"/>
      <c r="AZ41" s="434"/>
      <c r="BA41" s="434"/>
      <c r="BB41" s="434"/>
      <c r="BC41" s="435"/>
      <c r="BD41" s="433" t="s">
        <v>153</v>
      </c>
      <c r="BE41" s="434"/>
      <c r="BF41" s="434"/>
      <c r="BG41" s="434"/>
      <c r="BH41" s="434"/>
      <c r="BI41" s="435"/>
      <c r="BJ41" s="456" t="s">
        <v>153</v>
      </c>
      <c r="BK41" s="457"/>
      <c r="BL41" s="457"/>
      <c r="BM41" s="457"/>
      <c r="BN41" s="457"/>
      <c r="BO41" s="458"/>
      <c r="BP41" s="456" t="s">
        <v>153</v>
      </c>
      <c r="BQ41" s="457"/>
      <c r="BR41" s="457"/>
      <c r="BS41" s="457"/>
      <c r="BT41" s="457"/>
      <c r="BU41" s="458"/>
      <c r="BV41" s="436" t="s">
        <v>153</v>
      </c>
      <c r="BW41" s="437"/>
      <c r="BX41" s="437"/>
      <c r="BY41" s="437"/>
      <c r="BZ41" s="437"/>
      <c r="CA41" s="438"/>
      <c r="CB41" s="436" t="s">
        <v>153</v>
      </c>
      <c r="CC41" s="437"/>
      <c r="CD41" s="437"/>
      <c r="CE41" s="437"/>
      <c r="CF41" s="437"/>
      <c r="CG41" s="438"/>
      <c r="CH41" s="433" t="s">
        <v>153</v>
      </c>
      <c r="CI41" s="434"/>
      <c r="CJ41" s="434"/>
      <c r="CK41" s="434"/>
      <c r="CL41" s="434"/>
      <c r="CM41" s="435"/>
    </row>
    <row r="42" spans="1:91" ht="13.5" thickBot="1" x14ac:dyDescent="0.25">
      <c r="B42" s="415">
        <f>15-COUNTBLANK(B43:B57)</f>
        <v>0</v>
      </c>
      <c r="C42" s="416"/>
      <c r="D42" s="416"/>
      <c r="E42" s="416"/>
      <c r="F42" s="416"/>
      <c r="G42" s="417"/>
      <c r="H42" s="424">
        <f>15-COUNTBLANK(H43:H57)</f>
        <v>0</v>
      </c>
      <c r="I42" s="425"/>
      <c r="J42" s="425"/>
      <c r="K42" s="425"/>
      <c r="L42" s="425"/>
      <c r="M42" s="426"/>
      <c r="N42" s="384">
        <f>15-COUNTBLANK(N43:N57)</f>
        <v>0</v>
      </c>
      <c r="O42" s="385"/>
      <c r="P42" s="385"/>
      <c r="Q42" s="385"/>
      <c r="R42" s="385"/>
      <c r="S42" s="386"/>
      <c r="T42" s="424">
        <f>15-COUNTBLANK(T43:T57)</f>
        <v>0</v>
      </c>
      <c r="U42" s="425"/>
      <c r="V42" s="425"/>
      <c r="W42" s="425"/>
      <c r="X42" s="425"/>
      <c r="Y42" s="426"/>
      <c r="Z42" s="424">
        <f>15-COUNTBLANK(Z43:Z57)</f>
        <v>0</v>
      </c>
      <c r="AA42" s="425"/>
      <c r="AB42" s="425"/>
      <c r="AC42" s="425"/>
      <c r="AD42" s="425"/>
      <c r="AE42" s="426"/>
      <c r="AF42" s="424">
        <f>15-COUNTBLANK(AF43:AF57)</f>
        <v>0</v>
      </c>
      <c r="AG42" s="425"/>
      <c r="AH42" s="425"/>
      <c r="AI42" s="425"/>
      <c r="AJ42" s="425"/>
      <c r="AK42" s="426"/>
      <c r="AL42" s="377">
        <f>15-COUNTBLANK(AL43:AL57)</f>
        <v>0</v>
      </c>
      <c r="AM42" s="378"/>
      <c r="AN42" s="378"/>
      <c r="AO42" s="378"/>
      <c r="AP42" s="378"/>
      <c r="AQ42" s="379"/>
      <c r="AR42" s="384">
        <f>15-COUNTBLANK(AR43:AR57)</f>
        <v>0</v>
      </c>
      <c r="AS42" s="385"/>
      <c r="AT42" s="385"/>
      <c r="AU42" s="385"/>
      <c r="AV42" s="385"/>
      <c r="AW42" s="386"/>
      <c r="AX42" s="424">
        <f>15-COUNTBLANK(AX43:AX57)</f>
        <v>0</v>
      </c>
      <c r="AY42" s="425"/>
      <c r="AZ42" s="425"/>
      <c r="BA42" s="425"/>
      <c r="BB42" s="425"/>
      <c r="BC42" s="426"/>
      <c r="BD42" s="424">
        <f>15-COUNTBLANK(BD43:BD57)</f>
        <v>0</v>
      </c>
      <c r="BE42" s="425"/>
      <c r="BF42" s="425"/>
      <c r="BG42" s="425"/>
      <c r="BH42" s="425"/>
      <c r="BI42" s="426"/>
      <c r="BJ42" s="377">
        <f>15-COUNTBLANK(BJ43:BJ57)</f>
        <v>0</v>
      </c>
      <c r="BK42" s="378"/>
      <c r="BL42" s="378"/>
      <c r="BM42" s="378"/>
      <c r="BN42" s="378"/>
      <c r="BO42" s="379"/>
      <c r="BP42" s="377">
        <f>15-COUNTBLANK(BP43:BP57)</f>
        <v>0</v>
      </c>
      <c r="BQ42" s="378"/>
      <c r="BR42" s="378"/>
      <c r="BS42" s="378"/>
      <c r="BT42" s="378"/>
      <c r="BU42" s="379"/>
      <c r="BV42" s="384">
        <f>15-COUNTBLANK(BV43:BV57)</f>
        <v>0</v>
      </c>
      <c r="BW42" s="385"/>
      <c r="BX42" s="385"/>
      <c r="BY42" s="385"/>
      <c r="BZ42" s="385"/>
      <c r="CA42" s="386"/>
      <c r="CB42" s="384">
        <f>15-COUNTBLANK(CB43:CB57)</f>
        <v>0</v>
      </c>
      <c r="CC42" s="385"/>
      <c r="CD42" s="385"/>
      <c r="CE42" s="385"/>
      <c r="CF42" s="385"/>
      <c r="CG42" s="386"/>
      <c r="CH42" s="424">
        <f>15-COUNTBLANK(CH43:CH57)</f>
        <v>1</v>
      </c>
      <c r="CI42" s="425"/>
      <c r="CJ42" s="425"/>
      <c r="CK42" s="425"/>
      <c r="CL42" s="425"/>
      <c r="CM42" s="426"/>
    </row>
    <row r="43" spans="1:91" x14ac:dyDescent="0.2">
      <c r="B43" s="421" t="str">
        <f t="array" ref="B43">IFERROR(INDEX('U17 Non Counters'!$B$3:$B$86, SMALL(IF('Lane Draws'!$C$30='U17 Non Counters'!$A$3:$A$86, ROW('U17 Non Counters'!$A$3:$A$86)-MIN(ROW('U17 Non Counters'!$A$3:$A$86))+1, ""), ROW(B1))),"")</f>
        <v/>
      </c>
      <c r="C43" s="422"/>
      <c r="D43" s="422"/>
      <c r="E43" s="422"/>
      <c r="F43" s="422"/>
      <c r="G43" s="422"/>
      <c r="H43" s="439" t="str">
        <f t="array" ref="H43">IFERROR(INDEX('U20 Non Counters'!$B$3:$B$86, SMALL(IF('Lane Draws'!$I$30='U20 Non Counters'!$A$3:$A$86, ROW('U20 Non Counters'!$A$3:$A$86)-MIN(ROW('U20 Non Counters'!$A$3:$A$86))+1, ""), ROW(B1))),"")</f>
        <v/>
      </c>
      <c r="I43" s="440"/>
      <c r="J43" s="440"/>
      <c r="K43" s="440"/>
      <c r="L43" s="440"/>
      <c r="M43" s="441"/>
      <c r="N43" s="387" t="str">
        <f t="array" ref="N43">IFERROR(INDEX('U20 Non Counters'!$G$3:$G$86, SMALL(IF('Lane Draws'!$O$30='U20 Non Counters'!$F$3:$F$86, ROW('U20 Non Counters'!$F$3:$F$86)-MIN(ROW('U20 Non Counters'!$F$3:$F$86))+1, ""), ROW(B1))),"")</f>
        <v/>
      </c>
      <c r="O43" s="388"/>
      <c r="P43" s="388"/>
      <c r="Q43" s="388"/>
      <c r="R43" s="388"/>
      <c r="S43" s="389"/>
      <c r="T43" s="439" t="str">
        <f t="array" ref="T43">IFERROR(INDEX('U17 Non Counters'!$B$3:$B$86, SMALL(IF('Lane Draws'!$U$30='U17 Non Counters'!$A$3:$A$86, ROW('U17 Non Counters'!$A$3:$A$86)-MIN(ROW('U17 Non Counters'!$A$3:$A$86))+1, ""), ROW(B1))),"")</f>
        <v/>
      </c>
      <c r="U43" s="440"/>
      <c r="V43" s="440"/>
      <c r="W43" s="440"/>
      <c r="X43" s="440"/>
      <c r="Y43" s="441"/>
      <c r="Z43" s="439" t="str">
        <f t="array" ref="Z43">IFERROR(INDEX('U20 Non Counters'!$B$3:$B$86, SMALL(IF('Lane Draws'!$AA$30='U20 Non Counters'!$A$3:$A$86, ROW('U20 Non Counters'!$A$3:$A$86)-MIN(ROW('U20 Non Counters'!$A$3:$A$86))+1, ""), ROW(H1))),"")</f>
        <v/>
      </c>
      <c r="AA43" s="440"/>
      <c r="AB43" s="440"/>
      <c r="AC43" s="440"/>
      <c r="AD43" s="440"/>
      <c r="AE43" s="440"/>
      <c r="AF43" s="439" t="str">
        <f t="array" ref="AF43">IFERROR(INDEX('U17 Non Counters'!$B$3:$B$86, SMALL(IF('Lane Draws'!AG$30='U17 Non Counters'!$A$3:$A$86, ROW('U17 Non Counters'!$A$3:$A$86)-MIN(ROW('U17 Non Counters'!$A$3:$A$86))+1, ""), ROW(H1))),"")</f>
        <v/>
      </c>
      <c r="AG43" s="440"/>
      <c r="AH43" s="440"/>
      <c r="AI43" s="440"/>
      <c r="AJ43" s="440"/>
      <c r="AK43" s="440"/>
      <c r="AL43" s="380" t="str">
        <f t="array" ref="AL43">IFERROR(INDEX('U17 Non Counters'!$G$3:$G$86, SMALL(IF('Lane Draws'!AM$30='U17 Non Counters'!$F$3:$F$86, ROW('U17 Non Counters'!$F$3:$F$86)-MIN(ROW('U17 Non Counters'!$F$3:$F$86))+1, ""), ROW(B1))),"")</f>
        <v/>
      </c>
      <c r="AM43" s="381"/>
      <c r="AN43" s="381"/>
      <c r="AO43" s="381"/>
      <c r="AP43" s="381"/>
      <c r="AQ43" s="381"/>
      <c r="AR43" s="387" t="str">
        <f t="array" ref="AR43">IFERROR(INDEX('U20 Non Counters'!$G$3:$G$86, SMALL(IF('Lane Draws'!$AS$30='U20 Non Counters'!$F$3:$F$86, ROW('U20 Non Counters'!$F$3:$F$86)-MIN(ROW('U20 Non Counters'!$F$3:$F$86))+1, ""), ROW(AF1))),"")</f>
        <v/>
      </c>
      <c r="AS43" s="388"/>
      <c r="AT43" s="388"/>
      <c r="AU43" s="388"/>
      <c r="AV43" s="388"/>
      <c r="AW43" s="389"/>
      <c r="AX43" s="440" t="str">
        <f t="array" ref="AX43">IFERROR(INDEX('U17 Non Counters'!$B$3:$B$86, SMALL(IF('Lane Draws'!AY$30='U17 Non Counters'!$A$3:$A$86, ROW('U17 Non Counters'!$A$3:$A$86)-MIN(ROW('U17 Non Counters'!$A$3:$A$86))+1, ""), ROW(N1))),"")</f>
        <v/>
      </c>
      <c r="AY43" s="440"/>
      <c r="AZ43" s="440"/>
      <c r="BA43" s="440"/>
      <c r="BB43" s="440"/>
      <c r="BC43" s="441"/>
      <c r="BD43" s="439" t="str">
        <f t="array" ref="BD43">IFERROR(INDEX('U20 Non Counters'!$B$3:$B$86, SMALL(IF('Lane Draws'!BE$30='U20 Non Counters'!$A$3:$A$86, ROW('U20 Non Counters'!$A$3:$A$86)-MIN(ROW('U20 Non Counters'!$A$3:$A$86))+1, ""), ROW(T1))),"")</f>
        <v/>
      </c>
      <c r="BE43" s="440"/>
      <c r="BF43" s="440"/>
      <c r="BG43" s="440"/>
      <c r="BH43" s="440"/>
      <c r="BI43" s="441"/>
      <c r="BJ43" s="380" t="str">
        <f t="array" ref="BJ43">IFERROR(INDEX('U17 Non Counters'!$G$3:$G$86, SMALL(IF('Lane Draws'!BK$30='U17 Non Counters'!$F$3:$F$86, ROW('U17 Non Counters'!$F$3:$F$86)-MIN(ROW('U17 Non Counters'!$F$3:$F$86))+1, ""), ROW(Z1))),"")</f>
        <v/>
      </c>
      <c r="BK43" s="381"/>
      <c r="BL43" s="381"/>
      <c r="BM43" s="381"/>
      <c r="BN43" s="381"/>
      <c r="BO43" s="459"/>
      <c r="BP43" s="380" t="str">
        <f t="array" ref="BP43">IFERROR(INDEX('U17 Non Counters'!$G$3:$G$86, SMALL(IF('Lane Draws'!BQ$30='U17 Non Counters'!$F$3:$F$86, ROW('U17 Non Counters'!$F$3:$F$86)-MIN(ROW('U17 Non Counters'!$F$3:$F$86))+1, ""), ROW(AF1))),"")</f>
        <v/>
      </c>
      <c r="BQ43" s="381"/>
      <c r="BR43" s="381"/>
      <c r="BS43" s="381"/>
      <c r="BT43" s="381"/>
      <c r="BU43" s="459"/>
      <c r="BV43" s="387" t="str">
        <f t="array" ref="BV43">IFERROR(INDEX('U20 Non Counters'!$G$3:$G$86, SMALL(IF('Lane Draws'!$BW$30='U20 Non Counters'!$F$3:$F$86, ROW('U20 Non Counters'!$F$3:$F$86)-MIN(ROW('U20 Non Counters'!$F$3:$F$86))+1, ""), ROW(AR1))),"")</f>
        <v/>
      </c>
      <c r="BW43" s="388"/>
      <c r="BX43" s="388"/>
      <c r="BY43" s="388"/>
      <c r="BZ43" s="388"/>
      <c r="CA43" s="389"/>
      <c r="CB43" s="387" t="str">
        <f t="array" ref="CB43">IFERROR(INDEX('U20 Non Counters'!$G$3:$G$86, SMALL(IF('Lane Draws'!$CC$30='U20 Non Counters'!$F$3:$F$86, ROW('U20 Non Counters'!$F$3:$F$86)-MIN(ROW('U20 Non Counters'!$F$3:$F$86))+1, ""), ROW(AX1))),"")</f>
        <v/>
      </c>
      <c r="CC43" s="388"/>
      <c r="CD43" s="388"/>
      <c r="CE43" s="388"/>
      <c r="CF43" s="388"/>
      <c r="CG43" s="389"/>
      <c r="CH43" s="439" t="str">
        <f t="array" ref="CH43">IFERROR(INDEX('U20 Non Counters'!$B$3:$B$86, SMALL(IF('Lane Draws'!CI$30='U20 Non Counters'!$A$3:$A$86, ROW('U20 Non Counters'!$A$3:$A$86)-MIN(ROW('U20 Non Counters'!$A$3:$A$86))+1, ""), ROW(AX1))),"")</f>
        <v>Guest</v>
      </c>
      <c r="CI43" s="440"/>
      <c r="CJ43" s="440"/>
      <c r="CK43" s="440"/>
      <c r="CL43" s="440"/>
      <c r="CM43" s="441"/>
    </row>
    <row r="44" spans="1:91" x14ac:dyDescent="0.2">
      <c r="B44" s="415" t="str">
        <f t="array" ref="B44">IFERROR(INDEX('U17 Non Counters'!$B$3:$B$86, SMALL(IF('Lane Draws'!$C$30='U17 Non Counters'!$A$3:$A$86, ROW('U17 Non Counters'!$A$3:$A$86)-MIN(ROW('U17 Non Counters'!$A$3:$A$86))+1, ""), ROW(B2))),"")</f>
        <v/>
      </c>
      <c r="C44" s="416"/>
      <c r="D44" s="416"/>
      <c r="E44" s="416"/>
      <c r="F44" s="416"/>
      <c r="G44" s="416"/>
      <c r="H44" s="424" t="str">
        <f t="array" ref="H44">IFERROR(INDEX('U20 Non Counters'!$B$3:$B$86, SMALL(IF('Lane Draws'!$I$30='U20 Non Counters'!$A$3:$A$86, ROW('U20 Non Counters'!$A$3:$A$86)-MIN(ROW('U20 Non Counters'!$A$3:$A$86))+1, ""), ROW(B2))),"")</f>
        <v/>
      </c>
      <c r="I44" s="425"/>
      <c r="J44" s="425"/>
      <c r="K44" s="425"/>
      <c r="L44" s="425"/>
      <c r="M44" s="426"/>
      <c r="N44" s="384" t="str">
        <f t="array" ref="N44">IFERROR(INDEX('U20 Non Counters'!$G$3:$G$86, SMALL(IF('Lane Draws'!$O$30='U20 Non Counters'!$F$3:$F$86, ROW('U20 Non Counters'!$F$3:$F$86)-MIN(ROW('U20 Non Counters'!$F$3:$F$86))+1, ""), ROW(B2))),"")</f>
        <v/>
      </c>
      <c r="O44" s="385"/>
      <c r="P44" s="385"/>
      <c r="Q44" s="385"/>
      <c r="R44" s="385"/>
      <c r="S44" s="386"/>
      <c r="T44" s="424" t="str">
        <f t="array" ref="T44">IFERROR(INDEX('U17 Non Counters'!$B$3:$B$86, SMALL(IF('Lane Draws'!$U$30='U17 Non Counters'!$A$3:$A$86, ROW('U17 Non Counters'!$A$3:$A$86)-MIN(ROW('U17 Non Counters'!$A$3:$A$86))+1, ""), ROW(B2))),"")</f>
        <v/>
      </c>
      <c r="U44" s="425"/>
      <c r="V44" s="425"/>
      <c r="W44" s="425"/>
      <c r="X44" s="425"/>
      <c r="Y44" s="426"/>
      <c r="Z44" s="424" t="str">
        <f t="array" ref="Z44">IFERROR(INDEX('U20 Non Counters'!$B$3:$B$86, SMALL(IF('Lane Draws'!$AA$30='U20 Non Counters'!$A$3:$A$86, ROW('U20 Non Counters'!$A$3:$A$86)-MIN(ROW('U20 Non Counters'!$A$3:$A$86))+1, ""), ROW(H2))),"")</f>
        <v/>
      </c>
      <c r="AA44" s="425"/>
      <c r="AB44" s="425"/>
      <c r="AC44" s="425"/>
      <c r="AD44" s="425"/>
      <c r="AE44" s="425"/>
      <c r="AF44" s="424" t="str">
        <f t="array" ref="AF44">IFERROR(INDEX('U17 Non Counters'!$B$3:$B$86, SMALL(IF('Lane Draws'!AG$30='U17 Non Counters'!$A$3:$A$86, ROW('U17 Non Counters'!$A$3:$A$86)-MIN(ROW('U17 Non Counters'!$A$3:$A$86))+1, ""), ROW(H2))),"")</f>
        <v/>
      </c>
      <c r="AG44" s="425"/>
      <c r="AH44" s="425"/>
      <c r="AI44" s="425"/>
      <c r="AJ44" s="425"/>
      <c r="AK44" s="425"/>
      <c r="AL44" s="377" t="str">
        <f t="array" ref="AL44">IFERROR(INDEX('U17 Non Counters'!$G$3:$G$86, SMALL(IF('Lane Draws'!AM$30='U17 Non Counters'!$F$3:$F$86, ROW('U17 Non Counters'!$F$3:$F$86)-MIN(ROW('U17 Non Counters'!$F$3:$F$86))+1, ""), ROW(B2))),"")</f>
        <v/>
      </c>
      <c r="AM44" s="378"/>
      <c r="AN44" s="378"/>
      <c r="AO44" s="378"/>
      <c r="AP44" s="378"/>
      <c r="AQ44" s="378"/>
      <c r="AR44" s="384" t="str">
        <f t="array" ref="AR44">IFERROR(INDEX('U20 Non Counters'!$G$3:$G$86, SMALL(IF('Lane Draws'!$O$30='U20 Non Counters'!$F$3:$F$86, ROW('U20 Non Counters'!$F$3:$F$86)-MIN(ROW('U20 Non Counters'!$F$3:$F$86))+1, ""), ROW(AF2))),"")</f>
        <v/>
      </c>
      <c r="AS44" s="385"/>
      <c r="AT44" s="385"/>
      <c r="AU44" s="385"/>
      <c r="AV44" s="385"/>
      <c r="AW44" s="386"/>
      <c r="AX44" s="425" t="str">
        <f t="array" ref="AX44">IFERROR(INDEX('U17 Non Counters'!$B$3:$B$86, SMALL(IF('Lane Draws'!AY$30='U17 Non Counters'!$A$3:$A$86, ROW('U17 Non Counters'!$A$3:$A$86)-MIN(ROW('U17 Non Counters'!$A$3:$A$86))+1, ""), ROW(N2))),"")</f>
        <v/>
      </c>
      <c r="AY44" s="425"/>
      <c r="AZ44" s="425"/>
      <c r="BA44" s="425"/>
      <c r="BB44" s="425"/>
      <c r="BC44" s="426"/>
      <c r="BD44" s="424" t="str">
        <f t="array" ref="BD44">IFERROR(INDEX('U20 Non Counters'!$B$3:$B$86, SMALL(IF('Lane Draws'!BE$30='U20 Non Counters'!$A$3:$A$86, ROW('U20 Non Counters'!$A$3:$A$86)-MIN(ROW('U20 Non Counters'!$A$3:$A$86))+1, ""), ROW(T2))),"")</f>
        <v/>
      </c>
      <c r="BE44" s="425"/>
      <c r="BF44" s="425"/>
      <c r="BG44" s="425"/>
      <c r="BH44" s="425"/>
      <c r="BI44" s="426"/>
      <c r="BJ44" s="377" t="str">
        <f t="array" ref="BJ44">IFERROR(INDEX('U17 Non Counters'!$G$3:$G$86, SMALL(IF('Lane Draws'!BK$30='U17 Non Counters'!$F$3:$F$86, ROW('U17 Non Counters'!$F$3:$F$86)-MIN(ROW('U17 Non Counters'!$F$3:$F$86))+1, ""), ROW(Z2))),"")</f>
        <v/>
      </c>
      <c r="BK44" s="378"/>
      <c r="BL44" s="378"/>
      <c r="BM44" s="378"/>
      <c r="BN44" s="378"/>
      <c r="BO44" s="379"/>
      <c r="BP44" s="377" t="str">
        <f t="array" ref="BP44">IFERROR(INDEX('U17 Non Counters'!$G$3:$G$86, SMALL(IF('Lane Draws'!BQ$30='U17 Non Counters'!$F$3:$F$86, ROW('U17 Non Counters'!$F$3:$F$86)-MIN(ROW('U17 Non Counters'!$F$3:$F$86))+1, ""), ROW(AF2))),"")</f>
        <v/>
      </c>
      <c r="BQ44" s="378"/>
      <c r="BR44" s="378"/>
      <c r="BS44" s="378"/>
      <c r="BT44" s="378"/>
      <c r="BU44" s="379"/>
      <c r="BV44" s="384" t="str">
        <f t="array" ref="BV44">IFERROR(INDEX('U20 Non Counters'!$G$3:$G$86, SMALL(IF('Lane Draws'!$BW$30='U20 Non Counters'!$F$3:$F$86, ROW('U20 Non Counters'!$F$3:$F$86)-MIN(ROW('U20 Non Counters'!$F$3:$F$86))+1, ""), ROW(AR2))),"")</f>
        <v/>
      </c>
      <c r="BW44" s="385"/>
      <c r="BX44" s="385"/>
      <c r="BY44" s="385"/>
      <c r="BZ44" s="385"/>
      <c r="CA44" s="386"/>
      <c r="CB44" s="384" t="str">
        <f t="array" ref="CB44">IFERROR(INDEX('U20 Non Counters'!$G$3:$G$86, SMALL(IF('Lane Draws'!$CC$30='U20 Non Counters'!$F$3:$F$86, ROW('U20 Non Counters'!$F$3:$F$86)-MIN(ROW('U20 Non Counters'!$F$3:$F$86))+1, ""), ROW(AX2))),"")</f>
        <v/>
      </c>
      <c r="CC44" s="385"/>
      <c r="CD44" s="385"/>
      <c r="CE44" s="385"/>
      <c r="CF44" s="385"/>
      <c r="CG44" s="386"/>
      <c r="CH44" s="424" t="str">
        <f t="array" ref="CH44">IFERROR(INDEX('U20 Non Counters'!$B$3:$B$86, SMALL(IF('Lane Draws'!CI$30='U20 Non Counters'!$A$3:$A$86, ROW('U20 Non Counters'!$A$3:$A$86)-MIN(ROW('U20 Non Counters'!$A$3:$A$86))+1, ""), ROW(AX2))),"")</f>
        <v/>
      </c>
      <c r="CI44" s="425"/>
      <c r="CJ44" s="425"/>
      <c r="CK44" s="425"/>
      <c r="CL44" s="425"/>
      <c r="CM44" s="426"/>
    </row>
    <row r="45" spans="1:91" x14ac:dyDescent="0.2">
      <c r="B45" s="415" t="str">
        <f t="array" ref="B45">IFERROR(INDEX('U17 Non Counters'!$B$3:$B$86, SMALL(IF('Lane Draws'!$C$30='U17 Non Counters'!$A$3:$A$86, ROW('U17 Non Counters'!$A$3:$A$86)-MIN(ROW('U17 Non Counters'!$A$3:$A$86))+1, ""), ROW(B3))),"")</f>
        <v/>
      </c>
      <c r="C45" s="416"/>
      <c r="D45" s="416"/>
      <c r="E45" s="416"/>
      <c r="F45" s="416"/>
      <c r="G45" s="416"/>
      <c r="H45" s="424" t="str">
        <f t="array" ref="H45">IFERROR(INDEX('U20 Non Counters'!$B$3:$B$86, SMALL(IF('Lane Draws'!$I$30='U20 Non Counters'!$A$3:$A$86, ROW('U20 Non Counters'!$A$3:$A$86)-MIN(ROW('U20 Non Counters'!$A$3:$A$86))+1, ""), ROW(B3))),"")</f>
        <v/>
      </c>
      <c r="I45" s="425"/>
      <c r="J45" s="425"/>
      <c r="K45" s="425"/>
      <c r="L45" s="425"/>
      <c r="M45" s="426"/>
      <c r="N45" s="384" t="str">
        <f t="array" ref="N45">IFERROR(INDEX('U20 Non Counters'!$G$3:$G$86, SMALL(IF('Lane Draws'!$O$30='U20 Non Counters'!$F$3:$F$86, ROW('U20 Non Counters'!$F$3:$F$86)-MIN(ROW('U20 Non Counters'!$F$3:$F$86))+1, ""), ROW(B3))),"")</f>
        <v/>
      </c>
      <c r="O45" s="385"/>
      <c r="P45" s="385"/>
      <c r="Q45" s="385"/>
      <c r="R45" s="385"/>
      <c r="S45" s="386"/>
      <c r="T45" s="424" t="str">
        <f t="array" ref="T45">IFERROR(INDEX('U17 Non Counters'!$B$3:$B$86, SMALL(IF('Lane Draws'!$U$30='U17 Non Counters'!$A$3:$A$86, ROW('U17 Non Counters'!$A$3:$A$86)-MIN(ROW('U17 Non Counters'!$A$3:$A$86))+1, ""), ROW(B3))),"")</f>
        <v/>
      </c>
      <c r="U45" s="425"/>
      <c r="V45" s="425"/>
      <c r="W45" s="425"/>
      <c r="X45" s="425"/>
      <c r="Y45" s="426"/>
      <c r="Z45" s="424" t="str">
        <f t="array" ref="Z45">IFERROR(INDEX('U20 Non Counters'!$B$3:$B$86, SMALL(IF('Lane Draws'!$AA$30='U20 Non Counters'!$A$3:$A$86, ROW('U20 Non Counters'!$A$3:$A$86)-MIN(ROW('U20 Non Counters'!$A$3:$A$86))+1, ""), ROW(H3))),"")</f>
        <v/>
      </c>
      <c r="AA45" s="425"/>
      <c r="AB45" s="425"/>
      <c r="AC45" s="425"/>
      <c r="AD45" s="425"/>
      <c r="AE45" s="425"/>
      <c r="AF45" s="424" t="str">
        <f t="array" ref="AF45">IFERROR(INDEX('U17 Non Counters'!$B$3:$B$86, SMALL(IF('Lane Draws'!AG$30='U17 Non Counters'!$A$3:$A$86, ROW('U17 Non Counters'!$A$3:$A$86)-MIN(ROW('U17 Non Counters'!$A$3:$A$86))+1, ""), ROW(H3))),"")</f>
        <v/>
      </c>
      <c r="AG45" s="425"/>
      <c r="AH45" s="425"/>
      <c r="AI45" s="425"/>
      <c r="AJ45" s="425"/>
      <c r="AK45" s="425"/>
      <c r="AL45" s="377" t="str">
        <f t="array" ref="AL45">IFERROR(INDEX('U17 Non Counters'!$G$3:$G$86, SMALL(IF('Lane Draws'!AM$30='U17 Non Counters'!$F$3:$F$86, ROW('U17 Non Counters'!$F$3:$F$86)-MIN(ROW('U17 Non Counters'!$F$3:$F$86))+1, ""), ROW(B3))),"")</f>
        <v/>
      </c>
      <c r="AM45" s="378"/>
      <c r="AN45" s="378"/>
      <c r="AO45" s="378"/>
      <c r="AP45" s="378"/>
      <c r="AQ45" s="378"/>
      <c r="AR45" s="384" t="str">
        <f t="array" ref="AR45">IFERROR(INDEX('U20 Non Counters'!$G$3:$G$86, SMALL(IF('Lane Draws'!$O$30='U20 Non Counters'!$F$3:$F$86, ROW('U20 Non Counters'!$F$3:$F$86)-MIN(ROW('U20 Non Counters'!$F$3:$F$86))+1, ""), ROW(AF3))),"")</f>
        <v/>
      </c>
      <c r="AS45" s="385"/>
      <c r="AT45" s="385"/>
      <c r="AU45" s="385"/>
      <c r="AV45" s="385"/>
      <c r="AW45" s="386"/>
      <c r="AX45" s="425" t="str">
        <f t="array" ref="AX45">IFERROR(INDEX('U17 Non Counters'!$B$3:$B$86, SMALL(IF('Lane Draws'!AY$30='U17 Non Counters'!$A$3:$A$86, ROW('U17 Non Counters'!$A$3:$A$86)-MIN(ROW('U17 Non Counters'!$A$3:$A$86))+1, ""), ROW(N3))),"")</f>
        <v/>
      </c>
      <c r="AY45" s="425"/>
      <c r="AZ45" s="425"/>
      <c r="BA45" s="425"/>
      <c r="BB45" s="425"/>
      <c r="BC45" s="426"/>
      <c r="BD45" s="424" t="str">
        <f t="array" ref="BD45">IFERROR(INDEX('U20 Non Counters'!$B$3:$B$86, SMALL(IF('Lane Draws'!BE$30='U20 Non Counters'!$A$3:$A$86, ROW('U20 Non Counters'!$A$3:$A$86)-MIN(ROW('U20 Non Counters'!$A$3:$A$86))+1, ""), ROW(T3))),"")</f>
        <v/>
      </c>
      <c r="BE45" s="425"/>
      <c r="BF45" s="425"/>
      <c r="BG45" s="425"/>
      <c r="BH45" s="425"/>
      <c r="BI45" s="426"/>
      <c r="BJ45" s="377" t="str">
        <f t="array" ref="BJ45">IFERROR(INDEX('U17 Non Counters'!$G$3:$G$86, SMALL(IF('Lane Draws'!BK$30='U17 Non Counters'!$F$3:$F$86, ROW('U17 Non Counters'!$F$3:$F$86)-MIN(ROW('U17 Non Counters'!$F$3:$F$86))+1, ""), ROW(Z3))),"")</f>
        <v/>
      </c>
      <c r="BK45" s="378"/>
      <c r="BL45" s="378"/>
      <c r="BM45" s="378"/>
      <c r="BN45" s="378"/>
      <c r="BO45" s="379"/>
      <c r="BP45" s="377" t="str">
        <f t="array" ref="BP45">IFERROR(INDEX('U17 Non Counters'!$G$3:$G$86, SMALL(IF('Lane Draws'!BQ$30='U17 Non Counters'!$F$3:$F$86, ROW('U17 Non Counters'!$F$3:$F$86)-MIN(ROW('U17 Non Counters'!$F$3:$F$86))+1, ""), ROW(AF3))),"")</f>
        <v/>
      </c>
      <c r="BQ45" s="378"/>
      <c r="BR45" s="378"/>
      <c r="BS45" s="378"/>
      <c r="BT45" s="378"/>
      <c r="BU45" s="379"/>
      <c r="BV45" s="384" t="str">
        <f t="array" ref="BV45">IFERROR(INDEX('U20 Non Counters'!$G$3:$G$86, SMALL(IF('Lane Draws'!$BW$30='U20 Non Counters'!$F$3:$F$86, ROW('U20 Non Counters'!$F$3:$F$86)-MIN(ROW('U20 Non Counters'!$F$3:$F$86))+1, ""), ROW(AR3))),"")</f>
        <v/>
      </c>
      <c r="BW45" s="385"/>
      <c r="BX45" s="385"/>
      <c r="BY45" s="385"/>
      <c r="BZ45" s="385"/>
      <c r="CA45" s="386"/>
      <c r="CB45" s="384" t="str">
        <f t="array" ref="CB45">IFERROR(INDEX('U20 Non Counters'!$G$3:$G$86, SMALL(IF('Lane Draws'!$CC$30='U20 Non Counters'!$F$3:$F$86, ROW('U20 Non Counters'!$F$3:$F$86)-MIN(ROW('U20 Non Counters'!$F$3:$F$86))+1, ""), ROW(AX3))),"")</f>
        <v/>
      </c>
      <c r="CC45" s="385"/>
      <c r="CD45" s="385"/>
      <c r="CE45" s="385"/>
      <c r="CF45" s="385"/>
      <c r="CG45" s="386"/>
      <c r="CH45" s="424" t="str">
        <f t="array" ref="CH45">IFERROR(INDEX('U20 Non Counters'!$B$3:$B$86, SMALL(IF('Lane Draws'!CI$30='U20 Non Counters'!$A$3:$A$86, ROW('U20 Non Counters'!$A$3:$A$86)-MIN(ROW('U20 Non Counters'!$A$3:$A$86))+1, ""), ROW(AX3))),"")</f>
        <v/>
      </c>
      <c r="CI45" s="425"/>
      <c r="CJ45" s="425"/>
      <c r="CK45" s="425"/>
      <c r="CL45" s="425"/>
      <c r="CM45" s="426"/>
    </row>
    <row r="46" spans="1:91" x14ac:dyDescent="0.2">
      <c r="B46" s="415" t="str">
        <f t="array" ref="B46">IFERROR(INDEX('U17 Non Counters'!$B$3:$B$86, SMALL(IF('Lane Draws'!$C$30='U17 Non Counters'!$A$3:$A$86, ROW('U17 Non Counters'!$A$3:$A$86)-MIN(ROW('U17 Non Counters'!$A$3:$A$86))+1, ""), ROW(B4))),"")</f>
        <v/>
      </c>
      <c r="C46" s="416"/>
      <c r="D46" s="416"/>
      <c r="E46" s="416"/>
      <c r="F46" s="416"/>
      <c r="G46" s="416"/>
      <c r="H46" s="424" t="str">
        <f t="array" ref="H46">IFERROR(INDEX('U20 Non Counters'!$B$3:$B$86, SMALL(IF('Lane Draws'!$I$30='U20 Non Counters'!$A$3:$A$86, ROW('U20 Non Counters'!$A$3:$A$86)-MIN(ROW('U20 Non Counters'!$A$3:$A$86))+1, ""), ROW(B4))),"")</f>
        <v/>
      </c>
      <c r="I46" s="425"/>
      <c r="J46" s="425"/>
      <c r="K46" s="425"/>
      <c r="L46" s="425"/>
      <c r="M46" s="426"/>
      <c r="N46" s="384" t="str">
        <f t="array" ref="N46">IFERROR(INDEX('U20 Non Counters'!$G$3:$G$86, SMALL(IF('Lane Draws'!$O$30='U20 Non Counters'!$F$3:$F$86, ROW('U20 Non Counters'!$F$3:$F$86)-MIN(ROW('U20 Non Counters'!$F$3:$F$86))+1, ""), ROW(B4))),"")</f>
        <v/>
      </c>
      <c r="O46" s="385"/>
      <c r="P46" s="385"/>
      <c r="Q46" s="385"/>
      <c r="R46" s="385"/>
      <c r="S46" s="386"/>
      <c r="T46" s="424" t="str">
        <f t="array" ref="T46">IFERROR(INDEX('U17 Non Counters'!$B$3:$B$86, SMALL(IF('Lane Draws'!$U$30='U17 Non Counters'!$A$3:$A$86, ROW('U17 Non Counters'!$A$3:$A$86)-MIN(ROW('U17 Non Counters'!$A$3:$A$86))+1, ""), ROW(B4))),"")</f>
        <v/>
      </c>
      <c r="U46" s="425"/>
      <c r="V46" s="425"/>
      <c r="W46" s="425"/>
      <c r="X46" s="425"/>
      <c r="Y46" s="426"/>
      <c r="Z46" s="424" t="str">
        <f t="array" ref="Z46">IFERROR(INDEX('U20 Non Counters'!$B$3:$B$86, SMALL(IF('Lane Draws'!$AA$30='U20 Non Counters'!$A$3:$A$86, ROW('U20 Non Counters'!$A$3:$A$86)-MIN(ROW('U20 Non Counters'!$A$3:$A$86))+1, ""), ROW(H4))),"")</f>
        <v/>
      </c>
      <c r="AA46" s="425"/>
      <c r="AB46" s="425"/>
      <c r="AC46" s="425"/>
      <c r="AD46" s="425"/>
      <c r="AE46" s="425"/>
      <c r="AF46" s="424" t="str">
        <f t="array" ref="AF46">IFERROR(INDEX('U17 Non Counters'!$B$3:$B$86, SMALL(IF('Lane Draws'!AG$30='U17 Non Counters'!$A$3:$A$86, ROW('U17 Non Counters'!$A$3:$A$86)-MIN(ROW('U17 Non Counters'!$A$3:$A$86))+1, ""), ROW(H4))),"")</f>
        <v/>
      </c>
      <c r="AG46" s="425"/>
      <c r="AH46" s="425"/>
      <c r="AI46" s="425"/>
      <c r="AJ46" s="425"/>
      <c r="AK46" s="425"/>
      <c r="AL46" s="377" t="str">
        <f t="array" ref="AL46">IFERROR(INDEX('U17 Non Counters'!$G$3:$G$86, SMALL(IF('Lane Draws'!AM$30='U17 Non Counters'!$F$3:$F$86, ROW('U17 Non Counters'!$F$3:$F$86)-MIN(ROW('U17 Non Counters'!$F$3:$F$86))+1, ""), ROW(B4))),"")</f>
        <v/>
      </c>
      <c r="AM46" s="378"/>
      <c r="AN46" s="378"/>
      <c r="AO46" s="378"/>
      <c r="AP46" s="378"/>
      <c r="AQ46" s="378"/>
      <c r="AR46" s="384" t="str">
        <f t="array" ref="AR46">IFERROR(INDEX('U20 Non Counters'!$G$3:$G$86, SMALL(IF('Lane Draws'!$O$30='U20 Non Counters'!$F$3:$F$86, ROW('U20 Non Counters'!$F$3:$F$86)-MIN(ROW('U20 Non Counters'!$F$3:$F$86))+1, ""), ROW(AF4))),"")</f>
        <v/>
      </c>
      <c r="AS46" s="385"/>
      <c r="AT46" s="385"/>
      <c r="AU46" s="385"/>
      <c r="AV46" s="385"/>
      <c r="AW46" s="386"/>
      <c r="AX46" s="425" t="str">
        <f t="array" ref="AX46">IFERROR(INDEX('U17 Non Counters'!$B$3:$B$86, SMALL(IF('Lane Draws'!AY$30='U17 Non Counters'!$A$3:$A$86, ROW('U17 Non Counters'!$A$3:$A$86)-MIN(ROW('U17 Non Counters'!$A$3:$A$86))+1, ""), ROW(N4))),"")</f>
        <v/>
      </c>
      <c r="AY46" s="425"/>
      <c r="AZ46" s="425"/>
      <c r="BA46" s="425"/>
      <c r="BB46" s="425"/>
      <c r="BC46" s="426"/>
      <c r="BD46" s="424" t="str">
        <f t="array" ref="BD46">IFERROR(INDEX('U20 Non Counters'!$B$3:$B$86, SMALL(IF('Lane Draws'!BE$30='U20 Non Counters'!$A$3:$A$86, ROW('U20 Non Counters'!$A$3:$A$86)-MIN(ROW('U20 Non Counters'!$A$3:$A$86))+1, ""), ROW(T4))),"")</f>
        <v/>
      </c>
      <c r="BE46" s="425"/>
      <c r="BF46" s="425"/>
      <c r="BG46" s="425"/>
      <c r="BH46" s="425"/>
      <c r="BI46" s="426"/>
      <c r="BJ46" s="377" t="str">
        <f t="array" ref="BJ46">IFERROR(INDEX('U17 Non Counters'!$G$3:$G$86, SMALL(IF('Lane Draws'!BK$30='U17 Non Counters'!$F$3:$F$86, ROW('U17 Non Counters'!$F$3:$F$86)-MIN(ROW('U17 Non Counters'!$F$3:$F$86))+1, ""), ROW(Z4))),"")</f>
        <v/>
      </c>
      <c r="BK46" s="378"/>
      <c r="BL46" s="378"/>
      <c r="BM46" s="378"/>
      <c r="BN46" s="378"/>
      <c r="BO46" s="379"/>
      <c r="BP46" s="377" t="str">
        <f t="array" ref="BP46">IFERROR(INDEX('U17 Non Counters'!$G$3:$G$86, SMALL(IF('Lane Draws'!BQ$30='U17 Non Counters'!$F$3:$F$86, ROW('U17 Non Counters'!$F$3:$F$86)-MIN(ROW('U17 Non Counters'!$F$3:$F$86))+1, ""), ROW(AF4))),"")</f>
        <v/>
      </c>
      <c r="BQ46" s="378"/>
      <c r="BR46" s="378"/>
      <c r="BS46" s="378"/>
      <c r="BT46" s="378"/>
      <c r="BU46" s="379"/>
      <c r="BV46" s="384" t="str">
        <f t="array" ref="BV46">IFERROR(INDEX('U20 Non Counters'!$G$3:$G$86, SMALL(IF('Lane Draws'!$BW$30='U20 Non Counters'!$F$3:$F$86, ROW('U20 Non Counters'!$F$3:$F$86)-MIN(ROW('U20 Non Counters'!$F$3:$F$86))+1, ""), ROW(AR4))),"")</f>
        <v/>
      </c>
      <c r="BW46" s="385"/>
      <c r="BX46" s="385"/>
      <c r="BY46" s="385"/>
      <c r="BZ46" s="385"/>
      <c r="CA46" s="386"/>
      <c r="CB46" s="384" t="str">
        <f t="array" ref="CB46">IFERROR(INDEX('U20 Non Counters'!$G$3:$G$86, SMALL(IF('Lane Draws'!$CC$30='U20 Non Counters'!$F$3:$F$86, ROW('U20 Non Counters'!$F$3:$F$86)-MIN(ROW('U20 Non Counters'!$F$3:$F$86))+1, ""), ROW(AX4))),"")</f>
        <v/>
      </c>
      <c r="CC46" s="385"/>
      <c r="CD46" s="385"/>
      <c r="CE46" s="385"/>
      <c r="CF46" s="385"/>
      <c r="CG46" s="219"/>
      <c r="CH46" s="424" t="str">
        <f t="array" ref="CH46">IFERROR(INDEX('U20 Non Counters'!$B$3:$B$86, SMALL(IF('Lane Draws'!CI$30='U20 Non Counters'!$A$3:$A$86, ROW('U20 Non Counters'!$A$3:$A$86)-MIN(ROW('U20 Non Counters'!$A$3:$A$86))+1, ""), ROW(AX4))),"")</f>
        <v/>
      </c>
      <c r="CI46" s="425"/>
      <c r="CJ46" s="425"/>
      <c r="CK46" s="425"/>
      <c r="CL46" s="425"/>
      <c r="CM46" s="426"/>
    </row>
    <row r="47" spans="1:91" x14ac:dyDescent="0.2">
      <c r="B47" s="415" t="str">
        <f t="array" ref="B47">IFERROR(INDEX('U17 Non Counters'!$B$3:$B$86, SMALL(IF('Lane Draws'!$C$30='U17 Non Counters'!$A$3:$A$86, ROW('U17 Non Counters'!$A$3:$A$86)-MIN(ROW('U17 Non Counters'!$A$3:$A$86))+1, ""), ROW(B5))),"")</f>
        <v/>
      </c>
      <c r="C47" s="416"/>
      <c r="D47" s="416"/>
      <c r="E47" s="416"/>
      <c r="F47" s="416"/>
      <c r="G47" s="416"/>
      <c r="H47" s="424" t="str">
        <f t="array" ref="H47">IFERROR(INDEX('U20 Non Counters'!$B$3:$B$86, SMALL(IF('Lane Draws'!$I$30='U20 Non Counters'!$A$3:$A$86, ROW('U20 Non Counters'!$A$3:$A$86)-MIN(ROW('U20 Non Counters'!$A$3:$A$86))+1, ""), ROW(B5))),"")</f>
        <v/>
      </c>
      <c r="I47" s="425"/>
      <c r="J47" s="425"/>
      <c r="K47" s="425"/>
      <c r="L47" s="425"/>
      <c r="M47" s="426"/>
      <c r="N47" s="384" t="str">
        <f t="array" ref="N47">IFERROR(INDEX('U20 Non Counters'!$G$3:$G$86, SMALL(IF('Lane Draws'!$O$30='U20 Non Counters'!$F$3:$F$86, ROW('U20 Non Counters'!$F$3:$F$86)-MIN(ROW('U20 Non Counters'!$F$3:$F$86))+1, ""), ROW(B5))),"")</f>
        <v/>
      </c>
      <c r="O47" s="385"/>
      <c r="P47" s="385"/>
      <c r="Q47" s="385"/>
      <c r="R47" s="385"/>
      <c r="S47" s="386"/>
      <c r="T47" s="424" t="str">
        <f t="array" ref="T47">IFERROR(INDEX('U17 Non Counters'!$B$3:$B$86, SMALL(IF('Lane Draws'!$U$30='U17 Non Counters'!$A$3:$A$86, ROW('U17 Non Counters'!$A$3:$A$86)-MIN(ROW('U17 Non Counters'!$A$3:$A$86))+1, ""), ROW(B5))),"")</f>
        <v/>
      </c>
      <c r="U47" s="425"/>
      <c r="V47" s="425"/>
      <c r="W47" s="425"/>
      <c r="X47" s="425"/>
      <c r="Y47" s="426"/>
      <c r="Z47" s="424" t="str">
        <f t="array" ref="Z47">IFERROR(INDEX('U20 Non Counters'!$B$3:$B$86, SMALL(IF('Lane Draws'!$AA$30='U20 Non Counters'!$A$3:$A$86, ROW('U20 Non Counters'!$A$3:$A$86)-MIN(ROW('U20 Non Counters'!$A$3:$A$86))+1, ""), ROW(H5))),"")</f>
        <v/>
      </c>
      <c r="AA47" s="425"/>
      <c r="AB47" s="425"/>
      <c r="AC47" s="425"/>
      <c r="AD47" s="425"/>
      <c r="AE47" s="425"/>
      <c r="AF47" s="424" t="str">
        <f t="array" ref="AF47">IFERROR(INDEX('U17 Non Counters'!$B$3:$B$86, SMALL(IF('Lane Draws'!AG$30='U17 Non Counters'!$A$3:$A$86, ROW('U17 Non Counters'!$A$3:$A$86)-MIN(ROW('U17 Non Counters'!$A$3:$A$86))+1, ""), ROW(H5))),"")</f>
        <v/>
      </c>
      <c r="AG47" s="425"/>
      <c r="AH47" s="425"/>
      <c r="AI47" s="425"/>
      <c r="AJ47" s="425"/>
      <c r="AK47" s="425"/>
      <c r="AL47" s="377" t="str">
        <f t="array" ref="AL47">IFERROR(INDEX('U17 Non Counters'!$G$3:$G$86, SMALL(IF('Lane Draws'!AM$30='U17 Non Counters'!$F$3:$F$86, ROW('U17 Non Counters'!$F$3:$F$86)-MIN(ROW('U17 Non Counters'!$F$3:$F$86))+1, ""), ROW(B5))),"")</f>
        <v/>
      </c>
      <c r="AM47" s="378"/>
      <c r="AN47" s="378"/>
      <c r="AO47" s="378"/>
      <c r="AP47" s="378"/>
      <c r="AQ47" s="378"/>
      <c r="AR47" s="384" t="str">
        <f t="array" ref="AR47">IFERROR(INDEX('U20 Non Counters'!$G$3:$G$86, SMALL(IF('Lane Draws'!$O$30='U20 Non Counters'!$F$3:$F$86, ROW('U20 Non Counters'!$F$3:$F$86)-MIN(ROW('U20 Non Counters'!$F$3:$F$86))+1, ""), ROW(AF5))),"")</f>
        <v/>
      </c>
      <c r="AS47" s="385"/>
      <c r="AT47" s="385"/>
      <c r="AU47" s="385"/>
      <c r="AV47" s="385"/>
      <c r="AW47" s="386"/>
      <c r="AX47" s="425" t="str">
        <f t="array" ref="AX47">IFERROR(INDEX('U17 Non Counters'!$B$3:$B$86, SMALL(IF('Lane Draws'!AY$30='U17 Non Counters'!$A$3:$A$86, ROW('U17 Non Counters'!$A$3:$A$86)-MIN(ROW('U17 Non Counters'!$A$3:$A$86))+1, ""), ROW(N5))),"")</f>
        <v/>
      </c>
      <c r="AY47" s="425"/>
      <c r="AZ47" s="425"/>
      <c r="BA47" s="425"/>
      <c r="BB47" s="425"/>
      <c r="BC47" s="426"/>
      <c r="BD47" s="424" t="str">
        <f t="array" ref="BD47">IFERROR(INDEX('U20 Non Counters'!$B$3:$B$86, SMALL(IF('Lane Draws'!BE$30='U20 Non Counters'!$A$3:$A$86, ROW('U20 Non Counters'!$A$3:$A$86)-MIN(ROW('U20 Non Counters'!$A$3:$A$86))+1, ""), ROW(T5))),"")</f>
        <v/>
      </c>
      <c r="BE47" s="425"/>
      <c r="BF47" s="425"/>
      <c r="BG47" s="425"/>
      <c r="BH47" s="425"/>
      <c r="BI47" s="426"/>
      <c r="BJ47" s="377" t="str">
        <f t="array" ref="BJ47">IFERROR(INDEX('U17 Non Counters'!$G$3:$G$86, SMALL(IF('Lane Draws'!BK$30='U17 Non Counters'!$F$3:$F$86, ROW('U17 Non Counters'!$F$3:$F$86)-MIN(ROW('U17 Non Counters'!$F$3:$F$86))+1, ""), ROW(Z5))),"")</f>
        <v/>
      </c>
      <c r="BK47" s="378"/>
      <c r="BL47" s="378"/>
      <c r="BM47" s="378"/>
      <c r="BN47" s="378"/>
      <c r="BO47" s="379"/>
      <c r="BP47" s="377" t="str">
        <f t="array" ref="BP47">IFERROR(INDEX('U17 Non Counters'!$G$3:$G$86, SMALL(IF('Lane Draws'!BQ$30='U17 Non Counters'!$F$3:$F$86, ROW('U17 Non Counters'!$F$3:$F$86)-MIN(ROW('U17 Non Counters'!$F$3:$F$86))+1, ""), ROW(AF5))),"")</f>
        <v/>
      </c>
      <c r="BQ47" s="378"/>
      <c r="BR47" s="378"/>
      <c r="BS47" s="378"/>
      <c r="BT47" s="378"/>
      <c r="BU47" s="379"/>
      <c r="BV47" s="384" t="str">
        <f t="array" ref="BV47">IFERROR(INDEX('U20 Non Counters'!$G$3:$G$86, SMALL(IF('Lane Draws'!$BW$30='U20 Non Counters'!$F$3:$F$86, ROW('U20 Non Counters'!$F$3:$F$86)-MIN(ROW('U20 Non Counters'!$F$3:$F$86))+1, ""), ROW(AR5))),"")</f>
        <v/>
      </c>
      <c r="BW47" s="385"/>
      <c r="BX47" s="385"/>
      <c r="BY47" s="385"/>
      <c r="BZ47" s="385"/>
      <c r="CA47" s="386"/>
      <c r="CB47" s="384" t="str">
        <f t="array" ref="CB47">IFERROR(INDEX('U20 Non Counters'!$G$3:$G$86, SMALL(IF('Lane Draws'!$CC$30='U20 Non Counters'!$F$3:$F$86, ROW('U20 Non Counters'!$F$3:$F$86)-MIN(ROW('U20 Non Counters'!$F$3:$F$86))+1, ""), ROW(AX5))),"")</f>
        <v/>
      </c>
      <c r="CC47" s="385"/>
      <c r="CD47" s="385"/>
      <c r="CE47" s="385"/>
      <c r="CF47" s="385"/>
      <c r="CG47" s="386"/>
      <c r="CH47" s="424" t="str">
        <f t="array" ref="CH47">IFERROR(INDEX('U20 Non Counters'!$B$3:$B$86, SMALL(IF('Lane Draws'!CI$30='U20 Non Counters'!$A$3:$A$86, ROW('U20 Non Counters'!$A$3:$A$86)-MIN(ROW('U20 Non Counters'!$A$3:$A$86))+1, ""), ROW(AX5))),"")</f>
        <v/>
      </c>
      <c r="CI47" s="425"/>
      <c r="CJ47" s="425"/>
      <c r="CK47" s="425"/>
      <c r="CL47" s="425"/>
      <c r="CM47" s="426"/>
    </row>
    <row r="48" spans="1:91" x14ac:dyDescent="0.2">
      <c r="B48" s="415" t="str">
        <f t="array" ref="B48">IFERROR(INDEX('U17 Non Counters'!$B$3:$B$86, SMALL(IF('Lane Draws'!$C$30='U17 Non Counters'!$A$3:$A$86, ROW('U17 Non Counters'!$A$3:$A$86)-MIN(ROW('U17 Non Counters'!$A$3:$A$86))+1, ""), ROW(B6))),"")</f>
        <v/>
      </c>
      <c r="C48" s="416"/>
      <c r="D48" s="416"/>
      <c r="E48" s="416"/>
      <c r="F48" s="416"/>
      <c r="G48" s="416"/>
      <c r="H48" s="424" t="str">
        <f t="array" ref="H48">IFERROR(INDEX('U20 Non Counters'!$B$3:$B$86, SMALL(IF('Lane Draws'!$I$30='U20 Non Counters'!$A$3:$A$86, ROW('U20 Non Counters'!$A$3:$A$86)-MIN(ROW('U20 Non Counters'!$A$3:$A$86))+1, ""), ROW(B6))),"")</f>
        <v/>
      </c>
      <c r="I48" s="425"/>
      <c r="J48" s="425"/>
      <c r="K48" s="425"/>
      <c r="L48" s="425"/>
      <c r="M48" s="426"/>
      <c r="N48" s="384" t="str">
        <f t="array" ref="N48">IFERROR(INDEX('U20 Non Counters'!$G$3:$G$86, SMALL(IF('Lane Draws'!$O$30='U20 Non Counters'!$F$3:$F$86, ROW('U20 Non Counters'!$F$3:$F$86)-MIN(ROW('U20 Non Counters'!$F$3:$F$86))+1, ""), ROW(B6))),"")</f>
        <v/>
      </c>
      <c r="O48" s="385"/>
      <c r="P48" s="385"/>
      <c r="Q48" s="385"/>
      <c r="R48" s="385"/>
      <c r="S48" s="386"/>
      <c r="T48" s="424" t="str">
        <f t="array" ref="T48">IFERROR(INDEX('U17 Non Counters'!$B$3:$B$86, SMALL(IF('Lane Draws'!$U$30='U17 Non Counters'!$A$3:$A$86, ROW('U17 Non Counters'!$A$3:$A$86)-MIN(ROW('U17 Non Counters'!$A$3:$A$86))+1, ""), ROW(B6))),"")</f>
        <v/>
      </c>
      <c r="U48" s="425"/>
      <c r="V48" s="425"/>
      <c r="W48" s="425"/>
      <c r="X48" s="425"/>
      <c r="Y48" s="426"/>
      <c r="Z48" s="424" t="str">
        <f t="array" ref="Z48">IFERROR(INDEX('U20 Non Counters'!$B$3:$B$86, SMALL(IF('Lane Draws'!$AA$30='U20 Non Counters'!$A$3:$A$86, ROW('U20 Non Counters'!$A$3:$A$86)-MIN(ROW('U20 Non Counters'!$A$3:$A$86))+1, ""), ROW(H6))),"")</f>
        <v/>
      </c>
      <c r="AA48" s="425"/>
      <c r="AB48" s="425"/>
      <c r="AC48" s="425"/>
      <c r="AD48" s="425"/>
      <c r="AE48" s="425"/>
      <c r="AF48" s="424" t="str">
        <f t="array" ref="AF48">IFERROR(INDEX('U17 Non Counters'!$B$3:$B$86, SMALL(IF('Lane Draws'!AG$30='U17 Non Counters'!$A$3:$A$86, ROW('U17 Non Counters'!$A$3:$A$86)-MIN(ROW('U17 Non Counters'!$A$3:$A$86))+1, ""), ROW(H6))),"")</f>
        <v/>
      </c>
      <c r="AG48" s="425"/>
      <c r="AH48" s="425"/>
      <c r="AI48" s="425"/>
      <c r="AJ48" s="425"/>
      <c r="AK48" s="425"/>
      <c r="AL48" s="377" t="str">
        <f t="array" ref="AL48">IFERROR(INDEX('U17 Non Counters'!$G$3:$G$86, SMALL(IF('Lane Draws'!AM$30='U17 Non Counters'!$F$3:$F$86, ROW('U17 Non Counters'!$F$3:$F$86)-MIN(ROW('U17 Non Counters'!$F$3:$F$86))+1, ""), ROW(B6))),"")</f>
        <v/>
      </c>
      <c r="AM48" s="378"/>
      <c r="AN48" s="378"/>
      <c r="AO48" s="378"/>
      <c r="AP48" s="378"/>
      <c r="AQ48" s="378"/>
      <c r="AR48" s="384" t="str">
        <f t="array" ref="AR48">IFERROR(INDEX('U20 Non Counters'!$G$3:$G$86, SMALL(IF('Lane Draws'!$O$30='U20 Non Counters'!$F$3:$F$86, ROW('U20 Non Counters'!$F$3:$F$86)-MIN(ROW('U20 Non Counters'!$F$3:$F$86))+1, ""), ROW(AF6))),"")</f>
        <v/>
      </c>
      <c r="AS48" s="385"/>
      <c r="AT48" s="385"/>
      <c r="AU48" s="385"/>
      <c r="AV48" s="385"/>
      <c r="AW48" s="386"/>
      <c r="AX48" s="425" t="str">
        <f t="array" ref="AX48">IFERROR(INDEX('U17 Non Counters'!$B$3:$B$86, SMALL(IF('Lane Draws'!AY$30='U17 Non Counters'!$A$3:$A$86, ROW('U17 Non Counters'!$A$3:$A$86)-MIN(ROW('U17 Non Counters'!$A$3:$A$86))+1, ""), ROW(N6))),"")</f>
        <v/>
      </c>
      <c r="AY48" s="425"/>
      <c r="AZ48" s="425"/>
      <c r="BA48" s="425"/>
      <c r="BB48" s="425"/>
      <c r="BC48" s="426"/>
      <c r="BD48" s="424" t="str">
        <f t="array" ref="BD48">IFERROR(INDEX('U20 Non Counters'!$B$3:$B$86, SMALL(IF('Lane Draws'!BE$30='U20 Non Counters'!$A$3:$A$86, ROW('U20 Non Counters'!$A$3:$A$86)-MIN(ROW('U20 Non Counters'!$A$3:$A$86))+1, ""), ROW(T6))),"")</f>
        <v/>
      </c>
      <c r="BE48" s="425"/>
      <c r="BF48" s="425"/>
      <c r="BG48" s="425"/>
      <c r="BH48" s="425"/>
      <c r="BI48" s="426"/>
      <c r="BJ48" s="377" t="str">
        <f t="array" ref="BJ48">IFERROR(INDEX('U17 Non Counters'!$G$3:$G$86, SMALL(IF('Lane Draws'!BK$30='U17 Non Counters'!$F$3:$F$86, ROW('U17 Non Counters'!$F$3:$F$86)-MIN(ROW('U17 Non Counters'!$F$3:$F$86))+1, ""), ROW(Z6))),"")</f>
        <v/>
      </c>
      <c r="BK48" s="378"/>
      <c r="BL48" s="378"/>
      <c r="BM48" s="378"/>
      <c r="BN48" s="378"/>
      <c r="BO48" s="379"/>
      <c r="BP48" s="377" t="str">
        <f t="array" ref="BP48">IFERROR(INDEX('U17 Non Counters'!$G$3:$G$86, SMALL(IF('Lane Draws'!BQ$30='U17 Non Counters'!$F$3:$F$86, ROW('U17 Non Counters'!$F$3:$F$86)-MIN(ROW('U17 Non Counters'!$F$3:$F$86))+1, ""), ROW(AF6))),"")</f>
        <v/>
      </c>
      <c r="BQ48" s="378"/>
      <c r="BR48" s="378"/>
      <c r="BS48" s="378"/>
      <c r="BT48" s="378"/>
      <c r="BU48" s="379"/>
      <c r="BV48" s="384" t="str">
        <f t="array" ref="BV48">IFERROR(INDEX('U20 Non Counters'!$G$3:$G$86, SMALL(IF('Lane Draws'!$BW$30='U20 Non Counters'!$F$3:$F$86, ROW('U20 Non Counters'!$F$3:$F$86)-MIN(ROW('U20 Non Counters'!$F$3:$F$86))+1, ""), ROW(AR6))),"")</f>
        <v/>
      </c>
      <c r="BW48" s="385"/>
      <c r="BX48" s="385"/>
      <c r="BY48" s="385"/>
      <c r="BZ48" s="385"/>
      <c r="CA48" s="386"/>
      <c r="CB48" s="384" t="str">
        <f t="array" ref="CB48">IFERROR(INDEX('U20 Non Counters'!$G$3:$G$86, SMALL(IF('Lane Draws'!$CC$30='U20 Non Counters'!$F$3:$F$86, ROW('U20 Non Counters'!$F$3:$F$86)-MIN(ROW('U20 Non Counters'!$F$3:$F$86))+1, ""), ROW(AX6))),"")</f>
        <v/>
      </c>
      <c r="CC48" s="385"/>
      <c r="CD48" s="385"/>
      <c r="CE48" s="385"/>
      <c r="CF48" s="385"/>
      <c r="CG48" s="386"/>
      <c r="CH48" s="424" t="str">
        <f t="array" ref="CH48">IFERROR(INDEX('U20 Non Counters'!$B$3:$B$86, SMALL(IF('Lane Draws'!CI$30='U20 Non Counters'!$A$3:$A$86, ROW('U20 Non Counters'!$A$3:$A$86)-MIN(ROW('U20 Non Counters'!$A$3:$A$86))+1, ""), ROW(AX6))),"")</f>
        <v/>
      </c>
      <c r="CI48" s="425"/>
      <c r="CJ48" s="425"/>
      <c r="CK48" s="425"/>
      <c r="CL48" s="425"/>
      <c r="CM48" s="426"/>
    </row>
    <row r="49" spans="2:91" x14ac:dyDescent="0.2">
      <c r="B49" s="415" t="str">
        <f t="array" ref="B49">IFERROR(INDEX('U17 Non Counters'!$B$3:$B$86, SMALL(IF('Lane Draws'!$C$30='U17 Non Counters'!$A$3:$A$86, ROW('U17 Non Counters'!$A$3:$A$86)-MIN(ROW('U17 Non Counters'!$A$3:$A$86))+1, ""), ROW(B7))),"")</f>
        <v/>
      </c>
      <c r="C49" s="416"/>
      <c r="D49" s="416"/>
      <c r="E49" s="416"/>
      <c r="F49" s="416"/>
      <c r="G49" s="416"/>
      <c r="H49" s="424" t="str">
        <f t="array" ref="H49">IFERROR(INDEX('U20 Non Counters'!$B$3:$B$86, SMALL(IF('Lane Draws'!$I$30='U20 Non Counters'!$A$3:$A$86, ROW('U20 Non Counters'!$A$3:$A$86)-MIN(ROW('U20 Non Counters'!$A$3:$A$86))+1, ""), ROW(B7))),"")</f>
        <v/>
      </c>
      <c r="I49" s="425"/>
      <c r="J49" s="425"/>
      <c r="K49" s="425"/>
      <c r="L49" s="425"/>
      <c r="M49" s="426"/>
      <c r="N49" s="384" t="str">
        <f t="array" ref="N49">IFERROR(INDEX('U20 Non Counters'!$G$3:$G$86, SMALL(IF('Lane Draws'!$O$30='U20 Non Counters'!$F$3:$F$86, ROW('U20 Non Counters'!$F$3:$F$86)-MIN(ROW('U20 Non Counters'!$F$3:$F$86))+1, ""), ROW(B7))),"")</f>
        <v/>
      </c>
      <c r="O49" s="385"/>
      <c r="P49" s="385"/>
      <c r="Q49" s="385"/>
      <c r="R49" s="385"/>
      <c r="S49" s="386"/>
      <c r="T49" s="424" t="str">
        <f t="array" ref="T49">IFERROR(INDEX('U17 Non Counters'!$B$3:$B$86, SMALL(IF('Lane Draws'!$U$30='U17 Non Counters'!$A$3:$A$86, ROW('U17 Non Counters'!$A$3:$A$86)-MIN(ROW('U17 Non Counters'!$A$3:$A$86))+1, ""), ROW(B7))),"")</f>
        <v/>
      </c>
      <c r="U49" s="425"/>
      <c r="V49" s="425"/>
      <c r="W49" s="425"/>
      <c r="X49" s="425"/>
      <c r="Y49" s="426"/>
      <c r="Z49" s="424" t="str">
        <f t="array" ref="Z49">IFERROR(INDEX('U20 Non Counters'!$B$3:$B$86, SMALL(IF('Lane Draws'!$AA$30='U20 Non Counters'!$A$3:$A$86, ROW('U20 Non Counters'!$A$3:$A$86)-MIN(ROW('U20 Non Counters'!$A$3:$A$86))+1, ""), ROW(H7))),"")</f>
        <v/>
      </c>
      <c r="AA49" s="425"/>
      <c r="AB49" s="425"/>
      <c r="AC49" s="425"/>
      <c r="AD49" s="425"/>
      <c r="AE49" s="425"/>
      <c r="AF49" s="424" t="str">
        <f t="array" ref="AF49">IFERROR(INDEX('U17 Non Counters'!$B$3:$B$86, SMALL(IF('Lane Draws'!AG$30='U17 Non Counters'!$A$3:$A$86, ROW('U17 Non Counters'!$A$3:$A$86)-MIN(ROW('U17 Non Counters'!$A$3:$A$86))+1, ""), ROW(H7))),"")</f>
        <v/>
      </c>
      <c r="AG49" s="425"/>
      <c r="AH49" s="425"/>
      <c r="AI49" s="425"/>
      <c r="AJ49" s="425"/>
      <c r="AK49" s="425"/>
      <c r="AL49" s="377" t="str">
        <f t="array" ref="AL49">IFERROR(INDEX('U17 Non Counters'!$G$3:$G$86, SMALL(IF('Lane Draws'!AM$30='U17 Non Counters'!$F$3:$F$86, ROW('U17 Non Counters'!$F$3:$F$86)-MIN(ROW('U17 Non Counters'!$F$3:$F$86))+1, ""), ROW(B7))),"")</f>
        <v/>
      </c>
      <c r="AM49" s="378"/>
      <c r="AN49" s="378"/>
      <c r="AO49" s="378"/>
      <c r="AP49" s="378"/>
      <c r="AQ49" s="378"/>
      <c r="AR49" s="384" t="str">
        <f t="array" ref="AR49">IFERROR(INDEX('U20 Non Counters'!$G$3:$G$86, SMALL(IF('Lane Draws'!$O$30='U20 Non Counters'!$F$3:$F$86, ROW('U20 Non Counters'!$F$3:$F$86)-MIN(ROW('U20 Non Counters'!$F$3:$F$86))+1, ""), ROW(AF7))),"")</f>
        <v/>
      </c>
      <c r="AS49" s="385"/>
      <c r="AT49" s="385"/>
      <c r="AU49" s="385"/>
      <c r="AV49" s="385"/>
      <c r="AW49" s="386"/>
      <c r="AX49" s="425" t="str">
        <f t="array" ref="AX49">IFERROR(INDEX('U17 Non Counters'!$B$3:$B$86, SMALL(IF('Lane Draws'!AY$30='U17 Non Counters'!$A$3:$A$86, ROW('U17 Non Counters'!$A$3:$A$86)-MIN(ROW('U17 Non Counters'!$A$3:$A$86))+1, ""), ROW(N7))),"")</f>
        <v/>
      </c>
      <c r="AY49" s="425"/>
      <c r="AZ49" s="425"/>
      <c r="BA49" s="425"/>
      <c r="BB49" s="425"/>
      <c r="BC49" s="426"/>
      <c r="BD49" s="424" t="str">
        <f t="array" ref="BD49">IFERROR(INDEX('U20 Non Counters'!$B$3:$B$86, SMALL(IF('Lane Draws'!BE$30='U20 Non Counters'!$A$3:$A$86, ROW('U20 Non Counters'!$A$3:$A$86)-MIN(ROW('U20 Non Counters'!$A$3:$A$86))+1, ""), ROW(T7))),"")</f>
        <v/>
      </c>
      <c r="BE49" s="425"/>
      <c r="BF49" s="425"/>
      <c r="BG49" s="425"/>
      <c r="BH49" s="425"/>
      <c r="BI49" s="426"/>
      <c r="BJ49" s="377" t="str">
        <f t="array" ref="BJ49">IFERROR(INDEX('U17 Non Counters'!$G$3:$G$86, SMALL(IF('Lane Draws'!BK$30='U17 Non Counters'!$F$3:$F$86, ROW('U17 Non Counters'!$F$3:$F$86)-MIN(ROW('U17 Non Counters'!$F$3:$F$86))+1, ""), ROW(Z7))),"")</f>
        <v/>
      </c>
      <c r="BK49" s="378"/>
      <c r="BL49" s="378"/>
      <c r="BM49" s="378"/>
      <c r="BN49" s="378"/>
      <c r="BO49" s="379"/>
      <c r="BP49" s="377" t="str">
        <f t="array" ref="BP49">IFERROR(INDEX('U17 Non Counters'!$G$3:$G$86, SMALL(IF('Lane Draws'!BQ$30='U17 Non Counters'!$F$3:$F$86, ROW('U17 Non Counters'!$F$3:$F$86)-MIN(ROW('U17 Non Counters'!$F$3:$F$86))+1, ""), ROW(AF7))),"")</f>
        <v/>
      </c>
      <c r="BQ49" s="378"/>
      <c r="BR49" s="378"/>
      <c r="BS49" s="378"/>
      <c r="BT49" s="378"/>
      <c r="BU49" s="379"/>
      <c r="BV49" s="384" t="str">
        <f t="array" ref="BV49">IFERROR(INDEX('U20 Non Counters'!$G$3:$G$86, SMALL(IF('Lane Draws'!$BW$30='U20 Non Counters'!$F$3:$F$86, ROW('U20 Non Counters'!$F$3:$F$86)-MIN(ROW('U20 Non Counters'!$F$3:$F$86))+1, ""), ROW(AR7))),"")</f>
        <v/>
      </c>
      <c r="BW49" s="385"/>
      <c r="BX49" s="385"/>
      <c r="BY49" s="385"/>
      <c r="BZ49" s="385"/>
      <c r="CA49" s="386"/>
      <c r="CB49" s="384" t="str">
        <f t="array" ref="CB49">IFERROR(INDEX('U20 Non Counters'!$G$3:$G$86, SMALL(IF('Lane Draws'!$CC$30='U20 Non Counters'!$F$3:$F$86, ROW('U20 Non Counters'!$F$3:$F$86)-MIN(ROW('U20 Non Counters'!$F$3:$F$86))+1, ""), ROW(AX7))),"")</f>
        <v/>
      </c>
      <c r="CC49" s="385"/>
      <c r="CD49" s="385"/>
      <c r="CE49" s="385"/>
      <c r="CF49" s="385"/>
      <c r="CG49" s="386"/>
      <c r="CH49" s="424" t="str">
        <f t="array" ref="CH49">IFERROR(INDEX('U20 Non Counters'!$B$3:$B$86, SMALL(IF('Lane Draws'!CI$30='U20 Non Counters'!$A$3:$A$86, ROW('U20 Non Counters'!$A$3:$A$86)-MIN(ROW('U20 Non Counters'!$A$3:$A$86))+1, ""), ROW(AX7))),"")</f>
        <v/>
      </c>
      <c r="CI49" s="425"/>
      <c r="CJ49" s="425"/>
      <c r="CK49" s="425"/>
      <c r="CL49" s="425"/>
      <c r="CM49" s="426"/>
    </row>
    <row r="50" spans="2:91" x14ac:dyDescent="0.2">
      <c r="B50" s="415" t="str">
        <f t="array" ref="B50">IFERROR(INDEX('U17 Non Counters'!$B$3:$B$86, SMALL(IF('Lane Draws'!$C$30='U17 Non Counters'!$A$3:$A$86, ROW('U17 Non Counters'!$A$3:$A$86)-MIN(ROW('U17 Non Counters'!$A$3:$A$86))+1, ""), ROW(B8))),"")</f>
        <v/>
      </c>
      <c r="C50" s="416"/>
      <c r="D50" s="416"/>
      <c r="E50" s="416"/>
      <c r="F50" s="416"/>
      <c r="G50" s="416"/>
      <c r="H50" s="424" t="str">
        <f t="array" ref="H50">IFERROR(INDEX('U20 Non Counters'!$B$3:$B$86, SMALL(IF('Lane Draws'!$I$30='U20 Non Counters'!$A$3:$A$86, ROW('U20 Non Counters'!$A$3:$A$86)-MIN(ROW('U20 Non Counters'!$A$3:$A$86))+1, ""), ROW(B8))),"")</f>
        <v/>
      </c>
      <c r="I50" s="425"/>
      <c r="J50" s="425"/>
      <c r="K50" s="425"/>
      <c r="L50" s="425"/>
      <c r="M50" s="426"/>
      <c r="N50" s="384" t="str">
        <f t="array" ref="N50">IFERROR(INDEX('U20 Non Counters'!$G$3:$G$86, SMALL(IF('Lane Draws'!$O$30='U20 Non Counters'!$F$3:$F$86, ROW('U20 Non Counters'!$F$3:$F$86)-MIN(ROW('U20 Non Counters'!$F$3:$F$86))+1, ""), ROW(B8))),"")</f>
        <v/>
      </c>
      <c r="O50" s="385"/>
      <c r="P50" s="385"/>
      <c r="Q50" s="385"/>
      <c r="R50" s="385"/>
      <c r="S50" s="386"/>
      <c r="T50" s="424" t="str">
        <f t="array" ref="T50">IFERROR(INDEX('U17 Non Counters'!$B$3:$B$86, SMALL(IF('Lane Draws'!$U$30='U17 Non Counters'!$A$3:$A$86, ROW('U17 Non Counters'!$A$3:$A$86)-MIN(ROW('U17 Non Counters'!$A$3:$A$86))+1, ""), ROW(B8))),"")</f>
        <v/>
      </c>
      <c r="U50" s="425"/>
      <c r="V50" s="425"/>
      <c r="W50" s="425"/>
      <c r="X50" s="425"/>
      <c r="Y50" s="426"/>
      <c r="Z50" s="424" t="str">
        <f t="array" ref="Z50">IFERROR(INDEX('U20 Non Counters'!$B$3:$B$86, SMALL(IF('Lane Draws'!$AA$30='U20 Non Counters'!$A$3:$A$86, ROW('U20 Non Counters'!$A$3:$A$86)-MIN(ROW('U20 Non Counters'!$A$3:$A$86))+1, ""), ROW(H8))),"")</f>
        <v/>
      </c>
      <c r="AA50" s="425"/>
      <c r="AB50" s="425"/>
      <c r="AC50" s="425"/>
      <c r="AD50" s="425"/>
      <c r="AE50" s="425"/>
      <c r="AF50" s="424" t="str">
        <f t="array" ref="AF50">IFERROR(INDEX('U17 Non Counters'!$B$3:$B$86, SMALL(IF('Lane Draws'!AG$30='U17 Non Counters'!$A$3:$A$86, ROW('U17 Non Counters'!$A$3:$A$86)-MIN(ROW('U17 Non Counters'!$A$3:$A$86))+1, ""), ROW(H8))),"")</f>
        <v/>
      </c>
      <c r="AG50" s="425"/>
      <c r="AH50" s="425"/>
      <c r="AI50" s="425"/>
      <c r="AJ50" s="425"/>
      <c r="AK50" s="425"/>
      <c r="AL50" s="377" t="str">
        <f t="array" ref="AL50">IFERROR(INDEX('U17 Non Counters'!$G$3:$G$86, SMALL(IF('Lane Draws'!AM$30='U17 Non Counters'!$F$3:$F$86, ROW('U17 Non Counters'!$F$3:$F$86)-MIN(ROW('U17 Non Counters'!$F$3:$F$86))+1, ""), ROW(B8))),"")</f>
        <v/>
      </c>
      <c r="AM50" s="378"/>
      <c r="AN50" s="378"/>
      <c r="AO50" s="378"/>
      <c r="AP50" s="378"/>
      <c r="AQ50" s="378"/>
      <c r="AR50" s="384" t="str">
        <f t="array" ref="AR50">IFERROR(INDEX('U20 Non Counters'!$G$3:$G$86, SMALL(IF('Lane Draws'!$O$30='U20 Non Counters'!$F$3:$F$86, ROW('U20 Non Counters'!$F$3:$F$86)-MIN(ROW('U20 Non Counters'!$F$3:$F$86))+1, ""), ROW(AF8))),"")</f>
        <v/>
      </c>
      <c r="AS50" s="385"/>
      <c r="AT50" s="385"/>
      <c r="AU50" s="385"/>
      <c r="AV50" s="385"/>
      <c r="AW50" s="386"/>
      <c r="AX50" s="425" t="str">
        <f t="array" ref="AX50">IFERROR(INDEX('U17 Non Counters'!$B$3:$B$86, SMALL(IF('Lane Draws'!AY$30='U17 Non Counters'!$A$3:$A$86, ROW('U17 Non Counters'!$A$3:$A$86)-MIN(ROW('U17 Non Counters'!$A$3:$A$86))+1, ""), ROW(N8))),"")</f>
        <v/>
      </c>
      <c r="AY50" s="425"/>
      <c r="AZ50" s="425"/>
      <c r="BA50" s="425"/>
      <c r="BB50" s="425"/>
      <c r="BC50" s="426"/>
      <c r="BD50" s="424" t="str">
        <f t="array" ref="BD50">IFERROR(INDEX('U20 Non Counters'!$B$3:$B$86, SMALL(IF('Lane Draws'!BE$30='U20 Non Counters'!$A$3:$A$86, ROW('U20 Non Counters'!$A$3:$A$86)-MIN(ROW('U20 Non Counters'!$A$3:$A$86))+1, ""), ROW(T8))),"")</f>
        <v/>
      </c>
      <c r="BE50" s="425"/>
      <c r="BF50" s="425"/>
      <c r="BG50" s="425"/>
      <c r="BH50" s="425"/>
      <c r="BI50" s="426"/>
      <c r="BJ50" s="377" t="str">
        <f t="array" ref="BJ50">IFERROR(INDEX('U17 Non Counters'!$G$3:$G$86, SMALL(IF('Lane Draws'!BK$30='U17 Non Counters'!$F$3:$F$86, ROW('U17 Non Counters'!$F$3:$F$86)-MIN(ROW('U17 Non Counters'!$F$3:$F$86))+1, ""), ROW(Z8))),"")</f>
        <v/>
      </c>
      <c r="BK50" s="378"/>
      <c r="BL50" s="378"/>
      <c r="BM50" s="378"/>
      <c r="BN50" s="378"/>
      <c r="BO50" s="379"/>
      <c r="BP50" s="377" t="str">
        <f t="array" ref="BP50">IFERROR(INDEX('U17 Non Counters'!$G$3:$G$86, SMALL(IF('Lane Draws'!BQ$30='U17 Non Counters'!$F$3:$F$86, ROW('U17 Non Counters'!$F$3:$F$86)-MIN(ROW('U17 Non Counters'!$F$3:$F$86))+1, ""), ROW(AF8))),"")</f>
        <v/>
      </c>
      <c r="BQ50" s="378"/>
      <c r="BR50" s="378"/>
      <c r="BS50" s="378"/>
      <c r="BT50" s="378"/>
      <c r="BU50" s="379"/>
      <c r="BV50" s="384" t="str">
        <f t="array" ref="BV50">IFERROR(INDEX('U20 Non Counters'!$G$3:$G$86, SMALL(IF('Lane Draws'!$BW$30='U20 Non Counters'!$F$3:$F$86, ROW('U20 Non Counters'!$F$3:$F$86)-MIN(ROW('U20 Non Counters'!$F$3:$F$86))+1, ""), ROW(AR8))),"")</f>
        <v/>
      </c>
      <c r="BW50" s="385"/>
      <c r="BX50" s="385"/>
      <c r="BY50" s="385"/>
      <c r="BZ50" s="385"/>
      <c r="CA50" s="386"/>
      <c r="CB50" s="384" t="str">
        <f t="array" ref="CB50">IFERROR(INDEX('U20 Non Counters'!$G$3:$G$86, SMALL(IF('Lane Draws'!$CC$30='U20 Non Counters'!$F$3:$F$86, ROW('U20 Non Counters'!$F$3:$F$86)-MIN(ROW('U20 Non Counters'!$F$3:$F$86))+1, ""), ROW(AX8))),"")</f>
        <v/>
      </c>
      <c r="CC50" s="385"/>
      <c r="CD50" s="385"/>
      <c r="CE50" s="385"/>
      <c r="CF50" s="385"/>
      <c r="CG50" s="386"/>
      <c r="CH50" s="424" t="str">
        <f t="array" ref="CH50">IFERROR(INDEX('U20 Non Counters'!$B$3:$B$86, SMALL(IF('Lane Draws'!CI$30='U20 Non Counters'!$A$3:$A$86, ROW('U20 Non Counters'!$A$3:$A$86)-MIN(ROW('U20 Non Counters'!$A$3:$A$86))+1, ""), ROW(AX8))),"")</f>
        <v/>
      </c>
      <c r="CI50" s="425"/>
      <c r="CJ50" s="425"/>
      <c r="CK50" s="425"/>
      <c r="CL50" s="425"/>
      <c r="CM50" s="426"/>
    </row>
    <row r="51" spans="2:91" x14ac:dyDescent="0.2">
      <c r="B51" s="415" t="str">
        <f t="array" ref="B51">IFERROR(INDEX('U17 Non Counters'!$B$3:$B$86, SMALL(IF('Lane Draws'!$C$30='U17 Non Counters'!$A$3:$A$86, ROW('U17 Non Counters'!$A$3:$A$86)-MIN(ROW('U17 Non Counters'!$A$3:$A$86))+1, ""), ROW(B9))),"")</f>
        <v/>
      </c>
      <c r="C51" s="416"/>
      <c r="D51" s="416"/>
      <c r="E51" s="416"/>
      <c r="F51" s="416"/>
      <c r="G51" s="416"/>
      <c r="H51" s="424" t="str">
        <f t="array" ref="H51">IFERROR(INDEX('U20 Non Counters'!$B$3:$B$86, SMALL(IF('Lane Draws'!$I$30='U20 Non Counters'!$A$3:$A$86, ROW('U20 Non Counters'!$A$3:$A$86)-MIN(ROW('U20 Non Counters'!$A$3:$A$86))+1, ""), ROW(B9))),"")</f>
        <v/>
      </c>
      <c r="I51" s="425"/>
      <c r="J51" s="425"/>
      <c r="K51" s="425"/>
      <c r="L51" s="425"/>
      <c r="M51" s="426"/>
      <c r="N51" s="384" t="str">
        <f t="array" ref="N51">IFERROR(INDEX('U20 Non Counters'!$G$3:$G$86, SMALL(IF('Lane Draws'!$O$30='U20 Non Counters'!$F$3:$F$86, ROW('U20 Non Counters'!$F$3:$F$86)-MIN(ROW('U20 Non Counters'!$F$3:$F$86))+1, ""), ROW(B9))),"")</f>
        <v/>
      </c>
      <c r="O51" s="385"/>
      <c r="P51" s="385"/>
      <c r="Q51" s="385"/>
      <c r="R51" s="385"/>
      <c r="S51" s="386"/>
      <c r="T51" s="424" t="str">
        <f t="array" ref="T51">IFERROR(INDEX('U17 Non Counters'!$B$3:$B$86, SMALL(IF('Lane Draws'!$U$30='U17 Non Counters'!$A$3:$A$86, ROW('U17 Non Counters'!$A$3:$A$86)-MIN(ROW('U17 Non Counters'!$A$3:$A$86))+1, ""), ROW(B9))),"")</f>
        <v/>
      </c>
      <c r="U51" s="425"/>
      <c r="V51" s="425"/>
      <c r="W51" s="425"/>
      <c r="X51" s="425"/>
      <c r="Y51" s="426"/>
      <c r="Z51" s="424" t="str">
        <f t="array" ref="Z51">IFERROR(INDEX('U20 Non Counters'!$B$3:$B$86, SMALL(IF('Lane Draws'!$AA$30='U20 Non Counters'!$A$3:$A$86, ROW('U20 Non Counters'!$A$3:$A$86)-MIN(ROW('U20 Non Counters'!$A$3:$A$86))+1, ""), ROW(H9))),"")</f>
        <v/>
      </c>
      <c r="AA51" s="425"/>
      <c r="AB51" s="425"/>
      <c r="AC51" s="425"/>
      <c r="AD51" s="425"/>
      <c r="AE51" s="425"/>
      <c r="AF51" s="424" t="str">
        <f t="array" ref="AF51">IFERROR(INDEX('U17 Non Counters'!$B$3:$B$86, SMALL(IF('Lane Draws'!AG$30='U17 Non Counters'!$A$3:$A$86, ROW('U17 Non Counters'!$A$3:$A$86)-MIN(ROW('U17 Non Counters'!$A$3:$A$86))+1, ""), ROW(H9))),"")</f>
        <v/>
      </c>
      <c r="AG51" s="425"/>
      <c r="AH51" s="425"/>
      <c r="AI51" s="425"/>
      <c r="AJ51" s="425"/>
      <c r="AK51" s="425"/>
      <c r="AL51" s="377" t="str">
        <f t="array" ref="AL51">IFERROR(INDEX('U17 Non Counters'!$G$3:$G$86, SMALL(IF('Lane Draws'!AM$30='U17 Non Counters'!$F$3:$F$86, ROW('U17 Non Counters'!$F$3:$F$86)-MIN(ROW('U17 Non Counters'!$F$3:$F$86))+1, ""), ROW(B9))),"")</f>
        <v/>
      </c>
      <c r="AM51" s="378"/>
      <c r="AN51" s="378"/>
      <c r="AO51" s="378"/>
      <c r="AP51" s="378"/>
      <c r="AQ51" s="378"/>
      <c r="AR51" s="384" t="str">
        <f t="array" ref="AR51">IFERROR(INDEX('U20 Non Counters'!$G$3:$G$86, SMALL(IF('Lane Draws'!$O$30='U20 Non Counters'!$F$3:$F$86, ROW('U20 Non Counters'!$F$3:$F$86)-MIN(ROW('U20 Non Counters'!$F$3:$F$86))+1, ""), ROW(AF9))),"")</f>
        <v/>
      </c>
      <c r="AS51" s="385"/>
      <c r="AT51" s="385"/>
      <c r="AU51" s="385"/>
      <c r="AV51" s="385"/>
      <c r="AW51" s="386"/>
      <c r="AX51" s="425" t="str">
        <f t="array" ref="AX51">IFERROR(INDEX('U17 Non Counters'!$B$3:$B$86, SMALL(IF('Lane Draws'!AY$30='U17 Non Counters'!$A$3:$A$86, ROW('U17 Non Counters'!$A$3:$A$86)-MIN(ROW('U17 Non Counters'!$A$3:$A$86))+1, ""), ROW(N9))),"")</f>
        <v/>
      </c>
      <c r="AY51" s="425"/>
      <c r="AZ51" s="425"/>
      <c r="BA51" s="425"/>
      <c r="BB51" s="425"/>
      <c r="BC51" s="426"/>
      <c r="BD51" s="424" t="str">
        <f t="array" ref="BD51">IFERROR(INDEX('U20 Non Counters'!$B$3:$B$86, SMALL(IF('Lane Draws'!BE$30='U20 Non Counters'!$A$3:$A$86, ROW('U20 Non Counters'!$A$3:$A$86)-MIN(ROW('U20 Non Counters'!$A$3:$A$86))+1, ""), ROW(T9))),"")</f>
        <v/>
      </c>
      <c r="BE51" s="425"/>
      <c r="BF51" s="425"/>
      <c r="BG51" s="425"/>
      <c r="BH51" s="425"/>
      <c r="BI51" s="426"/>
      <c r="BJ51" s="377" t="str">
        <f t="array" ref="BJ51">IFERROR(INDEX('U17 Non Counters'!$G$3:$G$86, SMALL(IF('Lane Draws'!BK$30='U17 Non Counters'!$F$3:$F$86, ROW('U17 Non Counters'!$F$3:$F$86)-MIN(ROW('U17 Non Counters'!$F$3:$F$86))+1, ""), ROW(Z9))),"")</f>
        <v/>
      </c>
      <c r="BK51" s="378"/>
      <c r="BL51" s="378"/>
      <c r="BM51" s="378"/>
      <c r="BN51" s="378"/>
      <c r="BO51" s="379"/>
      <c r="BP51" s="377" t="str">
        <f t="array" ref="BP51">IFERROR(INDEX('U17 Non Counters'!$G$3:$G$86, SMALL(IF('Lane Draws'!BQ$30='U17 Non Counters'!$F$3:$F$86, ROW('U17 Non Counters'!$F$3:$F$86)-MIN(ROW('U17 Non Counters'!$F$3:$F$86))+1, ""), ROW(AF9))),"")</f>
        <v/>
      </c>
      <c r="BQ51" s="378"/>
      <c r="BR51" s="378"/>
      <c r="BS51" s="378"/>
      <c r="BT51" s="378"/>
      <c r="BU51" s="379"/>
      <c r="BV51" s="384" t="str">
        <f t="array" ref="BV51">IFERROR(INDEX('U20 Non Counters'!$G$3:$G$86, SMALL(IF('Lane Draws'!$BW$30='U20 Non Counters'!$F$3:$F$86, ROW('U20 Non Counters'!$F$3:$F$86)-MIN(ROW('U20 Non Counters'!$F$3:$F$86))+1, ""), ROW(AR9))),"")</f>
        <v/>
      </c>
      <c r="BW51" s="385"/>
      <c r="BX51" s="385"/>
      <c r="BY51" s="385"/>
      <c r="BZ51" s="385"/>
      <c r="CA51" s="386"/>
      <c r="CB51" s="384" t="str">
        <f t="array" ref="CB51">IFERROR(INDEX('U20 Non Counters'!$G$3:$G$86, SMALL(IF('Lane Draws'!$CC$30='U20 Non Counters'!$F$3:$F$86, ROW('U20 Non Counters'!$F$3:$F$86)-MIN(ROW('U20 Non Counters'!$F$3:$F$86))+1, ""), ROW(AX9))),"")</f>
        <v/>
      </c>
      <c r="CC51" s="385"/>
      <c r="CD51" s="385"/>
      <c r="CE51" s="385"/>
      <c r="CF51" s="385"/>
      <c r="CG51" s="386"/>
      <c r="CH51" s="424" t="str">
        <f t="array" ref="CH51">IFERROR(INDEX('U20 Non Counters'!$B$3:$B$86, SMALL(IF('Lane Draws'!CI$30='U20 Non Counters'!$A$3:$A$86, ROW('U20 Non Counters'!$A$3:$A$86)-MIN(ROW('U20 Non Counters'!$A$3:$A$86))+1, ""), ROW(AX9))),"")</f>
        <v/>
      </c>
      <c r="CI51" s="425"/>
      <c r="CJ51" s="425"/>
      <c r="CK51" s="425"/>
      <c r="CL51" s="425"/>
      <c r="CM51" s="225"/>
    </row>
    <row r="52" spans="2:91" x14ac:dyDescent="0.2">
      <c r="B52" s="415" t="str">
        <f t="array" ref="B52">IFERROR(INDEX('U17 Non Counters'!$B$3:$B$86, SMALL(IF('Lane Draws'!$C$30='U17 Non Counters'!$A$3:$A$86, ROW('U17 Non Counters'!$A$3:$A$86)-MIN(ROW('U17 Non Counters'!$A$3:$A$86))+1, ""), ROW(B10))),"")</f>
        <v/>
      </c>
      <c r="C52" s="416"/>
      <c r="D52" s="416"/>
      <c r="E52" s="416"/>
      <c r="F52" s="416"/>
      <c r="G52" s="416"/>
      <c r="H52" s="424" t="str">
        <f t="array" ref="H52">IFERROR(INDEX('U20 Non Counters'!$B$3:$B$86, SMALL(IF('Lane Draws'!$I$30='U20 Non Counters'!$A$3:$A$86, ROW('U20 Non Counters'!$A$3:$A$86)-MIN(ROW('U20 Non Counters'!$A$3:$A$86))+1, ""), ROW(B10))),"")</f>
        <v/>
      </c>
      <c r="I52" s="425"/>
      <c r="J52" s="425"/>
      <c r="K52" s="425"/>
      <c r="L52" s="425"/>
      <c r="M52" s="426"/>
      <c r="N52" s="384" t="str">
        <f t="array" ref="N52">IFERROR(INDEX('U20 Non Counters'!$G$3:$G$86, SMALL(IF('Lane Draws'!$O$30='U20 Non Counters'!$F$3:$F$86, ROW('U20 Non Counters'!$F$3:$F$86)-MIN(ROW('U20 Non Counters'!$F$3:$F$86))+1, ""), ROW(B10))),"")</f>
        <v/>
      </c>
      <c r="O52" s="385"/>
      <c r="P52" s="385"/>
      <c r="Q52" s="385"/>
      <c r="R52" s="385"/>
      <c r="S52" s="386"/>
      <c r="T52" s="424" t="str">
        <f t="array" ref="T52">IFERROR(INDEX('U17 Non Counters'!$B$3:$B$86, SMALL(IF('Lane Draws'!$U$30='U17 Non Counters'!$A$3:$A$86, ROW('U17 Non Counters'!$A$3:$A$86)-MIN(ROW('U17 Non Counters'!$A$3:$A$86))+1, ""), ROW(B10))),"")</f>
        <v/>
      </c>
      <c r="U52" s="425"/>
      <c r="V52" s="425"/>
      <c r="W52" s="425"/>
      <c r="X52" s="425"/>
      <c r="Y52" s="426"/>
      <c r="Z52" s="424" t="str">
        <f t="array" ref="Z52">IFERROR(INDEX('U20 Non Counters'!$B$3:$B$86, SMALL(IF('Lane Draws'!$AA$30='U20 Non Counters'!$A$3:$A$86, ROW('U20 Non Counters'!$A$3:$A$86)-MIN(ROW('U20 Non Counters'!$A$3:$A$86))+1, ""), ROW(H10))),"")</f>
        <v/>
      </c>
      <c r="AA52" s="425"/>
      <c r="AB52" s="425"/>
      <c r="AC52" s="425"/>
      <c r="AD52" s="425"/>
      <c r="AE52" s="425"/>
      <c r="AF52" s="424" t="str">
        <f t="array" ref="AF52">IFERROR(INDEX('U17 Non Counters'!$B$3:$B$86, SMALL(IF('Lane Draws'!AG$30='U17 Non Counters'!$A$3:$A$86, ROW('U17 Non Counters'!$A$3:$A$86)-MIN(ROW('U17 Non Counters'!$A$3:$A$86))+1, ""), ROW(H10))),"")</f>
        <v/>
      </c>
      <c r="AG52" s="425"/>
      <c r="AH52" s="425"/>
      <c r="AI52" s="425"/>
      <c r="AJ52" s="425"/>
      <c r="AK52" s="425"/>
      <c r="AL52" s="377" t="str">
        <f t="array" ref="AL52">IFERROR(INDEX('U17 Non Counters'!$G$3:$G$86, SMALL(IF('Lane Draws'!AM$30='U17 Non Counters'!$F$3:$F$86, ROW('U17 Non Counters'!$F$3:$F$86)-MIN(ROW('U17 Non Counters'!$F$3:$F$86))+1, ""), ROW(B10))),"")</f>
        <v/>
      </c>
      <c r="AM52" s="378"/>
      <c r="AN52" s="378"/>
      <c r="AO52" s="378"/>
      <c r="AP52" s="378"/>
      <c r="AQ52" s="378"/>
      <c r="AR52" s="384" t="str">
        <f t="array" ref="AR52">IFERROR(INDEX('U20 Non Counters'!$G$3:$G$86, SMALL(IF('Lane Draws'!$O$30='U20 Non Counters'!$F$3:$F$86, ROW('U20 Non Counters'!$F$3:$F$86)-MIN(ROW('U20 Non Counters'!$F$3:$F$86))+1, ""), ROW(AF10))),"")</f>
        <v/>
      </c>
      <c r="AS52" s="385"/>
      <c r="AT52" s="385"/>
      <c r="AU52" s="385"/>
      <c r="AV52" s="385"/>
      <c r="AW52" s="386"/>
      <c r="AX52" s="425" t="str">
        <f t="array" ref="AX52">IFERROR(INDEX('U17 Non Counters'!$B$3:$B$86, SMALL(IF('Lane Draws'!AY$30='U17 Non Counters'!$A$3:$A$86, ROW('U17 Non Counters'!$A$3:$A$86)-MIN(ROW('U17 Non Counters'!$A$3:$A$86))+1, ""), ROW(N10))),"")</f>
        <v/>
      </c>
      <c r="AY52" s="425"/>
      <c r="AZ52" s="425"/>
      <c r="BA52" s="425"/>
      <c r="BB52" s="425"/>
      <c r="BC52" s="426"/>
      <c r="BD52" s="424" t="str">
        <f t="array" ref="BD52">IFERROR(INDEX('U20 Non Counters'!$B$3:$B$86, SMALL(IF('Lane Draws'!BE$30='U20 Non Counters'!$A$3:$A$86, ROW('U20 Non Counters'!$A$3:$A$86)-MIN(ROW('U20 Non Counters'!$A$3:$A$86))+1, ""), ROW(T10))),"")</f>
        <v/>
      </c>
      <c r="BE52" s="425"/>
      <c r="BF52" s="425"/>
      <c r="BG52" s="425"/>
      <c r="BH52" s="425"/>
      <c r="BI52" s="426"/>
      <c r="BJ52" s="377" t="str">
        <f t="array" ref="BJ52">IFERROR(INDEX('U17 Non Counters'!$G$3:$G$86, SMALL(IF('Lane Draws'!BK$30='U17 Non Counters'!$F$3:$F$86, ROW('U17 Non Counters'!$F$3:$F$86)-MIN(ROW('U17 Non Counters'!$F$3:$F$86))+1, ""), ROW(Z10))),"")</f>
        <v/>
      </c>
      <c r="BK52" s="378"/>
      <c r="BL52" s="378"/>
      <c r="BM52" s="378"/>
      <c r="BN52" s="378"/>
      <c r="BO52" s="379"/>
      <c r="BP52" s="377" t="str">
        <f t="array" ref="BP52">IFERROR(INDEX('U17 Non Counters'!$G$3:$G$86, SMALL(IF('Lane Draws'!BQ$30='U17 Non Counters'!$F$3:$F$86, ROW('U17 Non Counters'!$F$3:$F$86)-MIN(ROW('U17 Non Counters'!$F$3:$F$86))+1, ""), ROW(AF10))),"")</f>
        <v/>
      </c>
      <c r="BQ52" s="378"/>
      <c r="BR52" s="378"/>
      <c r="BS52" s="378"/>
      <c r="BT52" s="378"/>
      <c r="BU52" s="379"/>
      <c r="BV52" s="384" t="str">
        <f t="array" ref="BV52">IFERROR(INDEX('U20 Non Counters'!$G$3:$G$86, SMALL(IF('Lane Draws'!$BW$30='U20 Non Counters'!$F$3:$F$86, ROW('U20 Non Counters'!$F$3:$F$86)-MIN(ROW('U20 Non Counters'!$F$3:$F$86))+1, ""), ROW(AR10))),"")</f>
        <v/>
      </c>
      <c r="BW52" s="385"/>
      <c r="BX52" s="385"/>
      <c r="BY52" s="385"/>
      <c r="BZ52" s="385"/>
      <c r="CA52" s="386"/>
      <c r="CB52" s="384" t="str">
        <f t="array" ref="CB52">IFERROR(INDEX('U20 Non Counters'!$G$3:$G$86, SMALL(IF('Lane Draws'!$CC$30='U20 Non Counters'!$F$3:$F$86, ROW('U20 Non Counters'!$F$3:$F$86)-MIN(ROW('U20 Non Counters'!$F$3:$F$86))+1, ""), ROW(AX10))),"")</f>
        <v/>
      </c>
      <c r="CC52" s="385"/>
      <c r="CD52" s="385"/>
      <c r="CE52" s="385"/>
      <c r="CF52" s="385"/>
      <c r="CG52" s="386"/>
      <c r="CH52" s="424" t="str">
        <f t="array" ref="CH52">IFERROR(INDEX('U20 Non Counters'!$B$3:$B$86, SMALL(IF('Lane Draws'!CI$30='U20 Non Counters'!$A$3:$A$86, ROW('U20 Non Counters'!$A$3:$A$86)-MIN(ROW('U20 Non Counters'!$A$3:$A$86))+1, ""), ROW(AX10))),"")</f>
        <v/>
      </c>
      <c r="CI52" s="425"/>
      <c r="CJ52" s="425"/>
      <c r="CK52" s="425"/>
      <c r="CL52" s="425"/>
      <c r="CM52" s="426"/>
    </row>
    <row r="53" spans="2:91" x14ac:dyDescent="0.2">
      <c r="B53" s="415" t="str">
        <f t="array" ref="B53">IFERROR(INDEX('U17 Non Counters'!$B$3:$B$86, SMALL(IF('Lane Draws'!$C$30='U17 Non Counters'!$A$3:$A$86, ROW('U17 Non Counters'!$A$3:$A$86)-MIN(ROW('U17 Non Counters'!$A$3:$A$86))+1, ""), ROW(B11))),"")</f>
        <v/>
      </c>
      <c r="C53" s="416"/>
      <c r="D53" s="416"/>
      <c r="E53" s="416"/>
      <c r="F53" s="416"/>
      <c r="G53" s="416"/>
      <c r="H53" s="424" t="str">
        <f t="array" ref="H53">IFERROR(INDEX('U20 Non Counters'!$B$3:$B$86, SMALL(IF('Lane Draws'!$I$30='U20 Non Counters'!$A$3:$A$86, ROW('U20 Non Counters'!$A$3:$A$86)-MIN(ROW('U20 Non Counters'!$A$3:$A$86))+1, ""), ROW(B11))),"")</f>
        <v/>
      </c>
      <c r="I53" s="425"/>
      <c r="J53" s="425"/>
      <c r="K53" s="425"/>
      <c r="L53" s="425"/>
      <c r="M53" s="426"/>
      <c r="N53" s="384" t="str">
        <f t="array" ref="N53">IFERROR(INDEX('U20 Non Counters'!$G$3:$G$86, SMALL(IF('Lane Draws'!$O$30='U20 Non Counters'!$F$3:$F$86, ROW('U20 Non Counters'!$F$3:$F$86)-MIN(ROW('U20 Non Counters'!$F$3:$F$86))+1, ""), ROW(B11))),"")</f>
        <v/>
      </c>
      <c r="O53" s="385"/>
      <c r="P53" s="385"/>
      <c r="Q53" s="385"/>
      <c r="R53" s="385"/>
      <c r="S53" s="386"/>
      <c r="T53" s="424" t="str">
        <f t="array" ref="T53">IFERROR(INDEX('U17 Non Counters'!$B$3:$B$86, SMALL(IF('Lane Draws'!$U$30='U17 Non Counters'!$A$3:$A$86, ROW('U17 Non Counters'!$A$3:$A$86)-MIN(ROW('U17 Non Counters'!$A$3:$A$86))+1, ""), ROW(B11))),"")</f>
        <v/>
      </c>
      <c r="U53" s="425"/>
      <c r="V53" s="425"/>
      <c r="W53" s="425"/>
      <c r="X53" s="425"/>
      <c r="Y53" s="426"/>
      <c r="Z53" s="424" t="str">
        <f t="array" ref="Z53">IFERROR(INDEX('U20 Non Counters'!$B$3:$B$86, SMALL(IF('Lane Draws'!$AA$30='U20 Non Counters'!$A$3:$A$86, ROW('U20 Non Counters'!$A$3:$A$86)-MIN(ROW('U20 Non Counters'!$A$3:$A$86))+1, ""), ROW(H11))),"")</f>
        <v/>
      </c>
      <c r="AA53" s="425"/>
      <c r="AB53" s="425"/>
      <c r="AC53" s="425"/>
      <c r="AD53" s="425"/>
      <c r="AE53" s="425"/>
      <c r="AF53" s="424" t="str">
        <f t="array" ref="AF53">IFERROR(INDEX('U17 Non Counters'!$B$3:$B$86, SMALL(IF('Lane Draws'!AG$30='U17 Non Counters'!$A$3:$A$86, ROW('U17 Non Counters'!$A$3:$A$86)-MIN(ROW('U17 Non Counters'!$A$3:$A$86))+1, ""), ROW(H11))),"")</f>
        <v/>
      </c>
      <c r="AG53" s="425"/>
      <c r="AH53" s="425"/>
      <c r="AI53" s="425"/>
      <c r="AJ53" s="425"/>
      <c r="AK53" s="425"/>
      <c r="AL53" s="377" t="str">
        <f t="array" ref="AL53">IFERROR(INDEX('U17 Non Counters'!$G$3:$G$86, SMALL(IF('Lane Draws'!AM$30='U17 Non Counters'!$F$3:$F$86, ROW('U17 Non Counters'!$F$3:$F$86)-MIN(ROW('U17 Non Counters'!$F$3:$F$86))+1, ""), ROW(B11))),"")</f>
        <v/>
      </c>
      <c r="AM53" s="378"/>
      <c r="AN53" s="378"/>
      <c r="AO53" s="378"/>
      <c r="AP53" s="378"/>
      <c r="AQ53" s="378"/>
      <c r="AR53" s="384" t="str">
        <f t="array" ref="AR53">IFERROR(INDEX('U20 Non Counters'!$G$3:$G$86, SMALL(IF('Lane Draws'!$O$30='U20 Non Counters'!$F$3:$F$86, ROW('U20 Non Counters'!$F$3:$F$86)-MIN(ROW('U20 Non Counters'!$F$3:$F$86))+1, ""), ROW(AF11))),"")</f>
        <v/>
      </c>
      <c r="AS53" s="385"/>
      <c r="AT53" s="385"/>
      <c r="AU53" s="385"/>
      <c r="AV53" s="385"/>
      <c r="AW53" s="386"/>
      <c r="AX53" s="425" t="str">
        <f t="array" ref="AX53">IFERROR(INDEX('U17 Non Counters'!$B$3:$B$86, SMALL(IF('Lane Draws'!AY$30='U17 Non Counters'!$A$3:$A$86, ROW('U17 Non Counters'!$A$3:$A$86)-MIN(ROW('U17 Non Counters'!$A$3:$A$86))+1, ""), ROW(N11))),"")</f>
        <v/>
      </c>
      <c r="AY53" s="425"/>
      <c r="AZ53" s="425"/>
      <c r="BA53" s="425"/>
      <c r="BB53" s="425"/>
      <c r="BC53" s="426"/>
      <c r="BD53" s="424" t="str">
        <f t="array" ref="BD53">IFERROR(INDEX('U20 Non Counters'!$B$3:$B$86, SMALL(IF('Lane Draws'!BE$30='U20 Non Counters'!$A$3:$A$86, ROW('U20 Non Counters'!$A$3:$A$86)-MIN(ROW('U20 Non Counters'!$A$3:$A$86))+1, ""), ROW(T11))),"")</f>
        <v/>
      </c>
      <c r="BE53" s="425"/>
      <c r="BF53" s="425"/>
      <c r="BG53" s="425"/>
      <c r="BH53" s="425"/>
      <c r="BI53" s="426"/>
      <c r="BJ53" s="377" t="str">
        <f t="array" ref="BJ53">IFERROR(INDEX('U17 Non Counters'!$G$3:$G$86, SMALL(IF('Lane Draws'!BK$30='U17 Non Counters'!$F$3:$F$86, ROW('U17 Non Counters'!$F$3:$F$86)-MIN(ROW('U17 Non Counters'!$F$3:$F$86))+1, ""), ROW(Z11))),"")</f>
        <v/>
      </c>
      <c r="BK53" s="378"/>
      <c r="BL53" s="378"/>
      <c r="BM53" s="378"/>
      <c r="BN53" s="378"/>
      <c r="BO53" s="379"/>
      <c r="BP53" s="377" t="str">
        <f t="array" ref="BP53">IFERROR(INDEX('U17 Non Counters'!$G$3:$G$86, SMALL(IF('Lane Draws'!BQ$30='U17 Non Counters'!$F$3:$F$86, ROW('U17 Non Counters'!$F$3:$F$86)-MIN(ROW('U17 Non Counters'!$F$3:$F$86))+1, ""), ROW(AF11))),"")</f>
        <v/>
      </c>
      <c r="BQ53" s="378"/>
      <c r="BR53" s="378"/>
      <c r="BS53" s="378"/>
      <c r="BT53" s="378"/>
      <c r="BU53" s="379"/>
      <c r="BV53" s="384" t="str">
        <f t="array" ref="BV53">IFERROR(INDEX('U20 Non Counters'!$G$3:$G$86, SMALL(IF('Lane Draws'!$BW$30='U20 Non Counters'!$F$3:$F$86, ROW('U20 Non Counters'!$F$3:$F$86)-MIN(ROW('U20 Non Counters'!$F$3:$F$86))+1, ""), ROW(AR11))),"")</f>
        <v/>
      </c>
      <c r="BW53" s="385"/>
      <c r="BX53" s="385"/>
      <c r="BY53" s="385"/>
      <c r="BZ53" s="385"/>
      <c r="CA53" s="386"/>
      <c r="CB53" s="384" t="str">
        <f t="array" ref="CB53">IFERROR(INDEX('U20 Non Counters'!$G$3:$G$86, SMALL(IF('Lane Draws'!$CC$30='U20 Non Counters'!$F$3:$F$86, ROW('U20 Non Counters'!$F$3:$F$86)-MIN(ROW('U20 Non Counters'!$F$3:$F$86))+1, ""), ROW(AX11))),"")</f>
        <v/>
      </c>
      <c r="CC53" s="385"/>
      <c r="CD53" s="385"/>
      <c r="CE53" s="385"/>
      <c r="CF53" s="385"/>
      <c r="CG53" s="386"/>
      <c r="CH53" s="424" t="str">
        <f t="array" ref="CH53">IFERROR(INDEX('U20 Non Counters'!$B$3:$B$86, SMALL(IF('Lane Draws'!CI$30='U20 Non Counters'!$A$3:$A$86, ROW('U20 Non Counters'!$A$3:$A$86)-MIN(ROW('U20 Non Counters'!$A$3:$A$86))+1, ""), ROW(AX11))),"")</f>
        <v/>
      </c>
      <c r="CI53" s="425"/>
      <c r="CJ53" s="425"/>
      <c r="CK53" s="425"/>
      <c r="CL53" s="425"/>
      <c r="CM53" s="426"/>
    </row>
    <row r="54" spans="2:91" x14ac:dyDescent="0.2">
      <c r="B54" s="415" t="str">
        <f t="array" ref="B54">IFERROR(INDEX('U17 Non Counters'!$B$3:$B$86, SMALL(IF('Lane Draws'!$C$30='U17 Non Counters'!$A$3:$A$86, ROW('U17 Non Counters'!$A$3:$A$86)-MIN(ROW('U17 Non Counters'!$A$3:$A$86))+1, ""), ROW(B12))),"")</f>
        <v/>
      </c>
      <c r="C54" s="416"/>
      <c r="D54" s="416"/>
      <c r="E54" s="416"/>
      <c r="F54" s="416"/>
      <c r="G54" s="416"/>
      <c r="H54" s="424" t="str">
        <f t="array" ref="H54">IFERROR(INDEX('U20 Non Counters'!$B$3:$B$86, SMALL(IF('Lane Draws'!$I$30='U20 Non Counters'!$A$3:$A$86, ROW('U20 Non Counters'!$A$3:$A$86)-MIN(ROW('U20 Non Counters'!$A$3:$A$86))+1, ""), ROW(B12))),"")</f>
        <v/>
      </c>
      <c r="I54" s="425"/>
      <c r="J54" s="425"/>
      <c r="K54" s="425"/>
      <c r="L54" s="425"/>
      <c r="M54" s="426"/>
      <c r="N54" s="384" t="str">
        <f t="array" ref="N54">IFERROR(INDEX('U20 Non Counters'!$G$3:$G$86, SMALL(IF('Lane Draws'!$O$30='U20 Non Counters'!$F$3:$F$86, ROW('U20 Non Counters'!$F$3:$F$86)-MIN(ROW('U20 Non Counters'!$F$3:$F$86))+1, ""), ROW(B12))),"")</f>
        <v/>
      </c>
      <c r="O54" s="385"/>
      <c r="P54" s="385"/>
      <c r="Q54" s="385"/>
      <c r="R54" s="385"/>
      <c r="S54" s="386"/>
      <c r="T54" s="424" t="str">
        <f t="array" ref="T54">IFERROR(INDEX('U17 Non Counters'!$B$3:$B$86, SMALL(IF('Lane Draws'!$U$30='U17 Non Counters'!$A$3:$A$86, ROW('U17 Non Counters'!$A$3:$A$86)-MIN(ROW('U17 Non Counters'!$A$3:$A$86))+1, ""), ROW(B12))),"")</f>
        <v/>
      </c>
      <c r="U54" s="425"/>
      <c r="V54" s="425"/>
      <c r="W54" s="425"/>
      <c r="X54" s="425"/>
      <c r="Y54" s="426"/>
      <c r="Z54" s="424" t="str">
        <f t="array" ref="Z54">IFERROR(INDEX('U20 Non Counters'!$B$3:$B$86, SMALL(IF('Lane Draws'!$AA$30='U20 Non Counters'!$A$3:$A$86, ROW('U20 Non Counters'!$A$3:$A$86)-MIN(ROW('U20 Non Counters'!$A$3:$A$86))+1, ""), ROW(H12))),"")</f>
        <v/>
      </c>
      <c r="AA54" s="425"/>
      <c r="AB54" s="425"/>
      <c r="AC54" s="425"/>
      <c r="AD54" s="425"/>
      <c r="AE54" s="425"/>
      <c r="AF54" s="424" t="str">
        <f t="array" ref="AF54">IFERROR(INDEX('U17 Non Counters'!$B$3:$B$86, SMALL(IF('Lane Draws'!AG$30='U17 Non Counters'!$A$3:$A$86, ROW('U17 Non Counters'!$A$3:$A$86)-MIN(ROW('U17 Non Counters'!$A$3:$A$86))+1, ""), ROW(H12))),"")</f>
        <v/>
      </c>
      <c r="AG54" s="425"/>
      <c r="AH54" s="425"/>
      <c r="AI54" s="425"/>
      <c r="AJ54" s="425"/>
      <c r="AK54" s="425"/>
      <c r="AL54" s="377" t="str">
        <f t="array" ref="AL54">IFERROR(INDEX('U17 Non Counters'!$G$3:$G$86, SMALL(IF('Lane Draws'!AM$30='U17 Non Counters'!$F$3:$F$86, ROW('U17 Non Counters'!$F$3:$F$86)-MIN(ROW('U17 Non Counters'!$F$3:$F$86))+1, ""), ROW(B12))),"")</f>
        <v/>
      </c>
      <c r="AM54" s="378"/>
      <c r="AN54" s="378"/>
      <c r="AO54" s="378"/>
      <c r="AP54" s="378"/>
      <c r="AQ54" s="378"/>
      <c r="AR54" s="384" t="str">
        <f t="array" ref="AR54">IFERROR(INDEX('U20 Non Counters'!$G$3:$G$86, SMALL(IF('Lane Draws'!$O$30='U20 Non Counters'!$F$3:$F$86, ROW('U20 Non Counters'!$F$3:$F$86)-MIN(ROW('U20 Non Counters'!$F$3:$F$86))+1, ""), ROW(AF12))),"")</f>
        <v/>
      </c>
      <c r="AS54" s="385"/>
      <c r="AT54" s="385"/>
      <c r="AU54" s="385"/>
      <c r="AV54" s="385"/>
      <c r="AW54" s="386"/>
      <c r="AX54" s="425" t="str">
        <f t="array" ref="AX54">IFERROR(INDEX('U17 Non Counters'!$B$3:$B$86, SMALL(IF('Lane Draws'!AY$30='U17 Non Counters'!$A$3:$A$86, ROW('U17 Non Counters'!$A$3:$A$86)-MIN(ROW('U17 Non Counters'!$A$3:$A$86))+1, ""), ROW(N12))),"")</f>
        <v/>
      </c>
      <c r="AY54" s="425"/>
      <c r="AZ54" s="425"/>
      <c r="BA54" s="425"/>
      <c r="BB54" s="425"/>
      <c r="BC54" s="426"/>
      <c r="BD54" s="424" t="str">
        <f t="array" ref="BD54">IFERROR(INDEX('U20 Non Counters'!$B$3:$B$86, SMALL(IF('Lane Draws'!BE$30='U20 Non Counters'!$A$3:$A$86, ROW('U20 Non Counters'!$A$3:$A$86)-MIN(ROW('U20 Non Counters'!$A$3:$A$86))+1, ""), ROW(T12))),"")</f>
        <v/>
      </c>
      <c r="BE54" s="425"/>
      <c r="BF54" s="425"/>
      <c r="BG54" s="425"/>
      <c r="BH54" s="425"/>
      <c r="BI54" s="426"/>
      <c r="BJ54" s="377" t="str">
        <f t="array" ref="BJ54">IFERROR(INDEX('U17 Non Counters'!$G$3:$G$86, SMALL(IF('Lane Draws'!BK$30='U17 Non Counters'!$F$3:$F$86, ROW('U17 Non Counters'!$F$3:$F$86)-MIN(ROW('U17 Non Counters'!$F$3:$F$86))+1, ""), ROW(Z12))),"")</f>
        <v/>
      </c>
      <c r="BK54" s="378"/>
      <c r="BL54" s="378"/>
      <c r="BM54" s="378"/>
      <c r="BN54" s="378"/>
      <c r="BO54" s="379"/>
      <c r="BP54" s="377" t="str">
        <f t="array" ref="BP54">IFERROR(INDEX('U17 Non Counters'!$G$3:$G$86, SMALL(IF('Lane Draws'!BQ$30='U17 Non Counters'!$F$3:$F$86, ROW('U17 Non Counters'!$F$3:$F$86)-MIN(ROW('U17 Non Counters'!$F$3:$F$86))+1, ""), ROW(AF12))),"")</f>
        <v/>
      </c>
      <c r="BQ54" s="378"/>
      <c r="BR54" s="378"/>
      <c r="BS54" s="378"/>
      <c r="BT54" s="378"/>
      <c r="BU54" s="379"/>
      <c r="BV54" s="384" t="str">
        <f t="array" ref="BV54">IFERROR(INDEX('U20 Non Counters'!$G$3:$G$86, SMALL(IF('Lane Draws'!$BW$30='U20 Non Counters'!$F$3:$F$86, ROW('U20 Non Counters'!$F$3:$F$86)-MIN(ROW('U20 Non Counters'!$F$3:$F$86))+1, ""), ROW(AR12))),"")</f>
        <v/>
      </c>
      <c r="BW54" s="385"/>
      <c r="BX54" s="385"/>
      <c r="BY54" s="385"/>
      <c r="BZ54" s="385"/>
      <c r="CA54" s="386"/>
      <c r="CB54" s="384" t="str">
        <f t="array" ref="CB54">IFERROR(INDEX('U20 Non Counters'!$G$3:$G$86, SMALL(IF('Lane Draws'!$CC$30='U20 Non Counters'!$F$3:$F$86, ROW('U20 Non Counters'!$F$3:$F$86)-MIN(ROW('U20 Non Counters'!$F$3:$F$86))+1, ""), ROW(AX12))),"")</f>
        <v/>
      </c>
      <c r="CC54" s="385"/>
      <c r="CD54" s="385"/>
      <c r="CE54" s="385"/>
      <c r="CF54" s="385"/>
      <c r="CG54" s="386"/>
      <c r="CH54" s="424" t="str">
        <f t="array" ref="CH54">IFERROR(INDEX('U20 Non Counters'!$B$3:$B$86, SMALL(IF('Lane Draws'!CI$30='U20 Non Counters'!$A$3:$A$86, ROW('U20 Non Counters'!$A$3:$A$86)-MIN(ROW('U20 Non Counters'!$A$3:$A$86))+1, ""), ROW(AX12))),"")</f>
        <v/>
      </c>
      <c r="CI54" s="425"/>
      <c r="CJ54" s="425"/>
      <c r="CK54" s="425"/>
      <c r="CL54" s="425"/>
      <c r="CM54" s="426"/>
    </row>
    <row r="55" spans="2:91" x14ac:dyDescent="0.2">
      <c r="B55" s="415" t="str">
        <f t="array" ref="B55">IFERROR(INDEX('U17 Non Counters'!$B$3:$B$86, SMALL(IF('Lane Draws'!$C$30='U17 Non Counters'!$A$3:$A$86, ROW('U17 Non Counters'!$A$3:$A$86)-MIN(ROW('U17 Non Counters'!$A$3:$A$86))+1, ""), ROW(B13))),"")</f>
        <v/>
      </c>
      <c r="C55" s="416"/>
      <c r="D55" s="416"/>
      <c r="E55" s="416"/>
      <c r="F55" s="416"/>
      <c r="G55" s="416"/>
      <c r="H55" s="424" t="str">
        <f t="array" ref="H55">IFERROR(INDEX('U20 Non Counters'!$B$3:$B$86, SMALL(IF('Lane Draws'!$I$30='U20 Non Counters'!$A$3:$A$86, ROW('U20 Non Counters'!$A$3:$A$86)-MIN(ROW('U20 Non Counters'!$A$3:$A$86))+1, ""), ROW(B13))),"")</f>
        <v/>
      </c>
      <c r="I55" s="425"/>
      <c r="J55" s="425"/>
      <c r="K55" s="425"/>
      <c r="L55" s="425"/>
      <c r="M55" s="426"/>
      <c r="N55" s="384" t="str">
        <f t="array" ref="N55">IFERROR(INDEX('U20 Non Counters'!$G$3:$G$86, SMALL(IF('Lane Draws'!$O$30='U20 Non Counters'!$F$3:$F$86, ROW('U20 Non Counters'!$F$3:$F$86)-MIN(ROW('U20 Non Counters'!$F$3:$F$86))+1, ""), ROW(B13))),"")</f>
        <v/>
      </c>
      <c r="O55" s="385"/>
      <c r="P55" s="385"/>
      <c r="Q55" s="385"/>
      <c r="R55" s="385"/>
      <c r="S55" s="386"/>
      <c r="T55" s="424" t="str">
        <f t="array" ref="T55">IFERROR(INDEX('U17 Non Counters'!$B$3:$B$86, SMALL(IF('Lane Draws'!$U$30='U17 Non Counters'!$A$3:$A$86, ROW('U17 Non Counters'!$A$3:$A$86)-MIN(ROW('U17 Non Counters'!$A$3:$A$86))+1, ""), ROW(B13))),"")</f>
        <v/>
      </c>
      <c r="U55" s="425"/>
      <c r="V55" s="425"/>
      <c r="W55" s="425"/>
      <c r="X55" s="425"/>
      <c r="Y55" s="426"/>
      <c r="Z55" s="424" t="str">
        <f t="array" ref="Z55">IFERROR(INDEX('U20 Non Counters'!$B$3:$B$86, SMALL(IF('Lane Draws'!$AA$30='U20 Non Counters'!$A$3:$A$86, ROW('U20 Non Counters'!$A$3:$A$86)-MIN(ROW('U20 Non Counters'!$A$3:$A$86))+1, ""), ROW(H13))),"")</f>
        <v/>
      </c>
      <c r="AA55" s="425"/>
      <c r="AB55" s="425"/>
      <c r="AC55" s="425"/>
      <c r="AD55" s="425"/>
      <c r="AE55" s="425"/>
      <c r="AF55" s="424" t="str">
        <f t="array" ref="AF55">IFERROR(INDEX('U17 Non Counters'!$B$3:$B$86, SMALL(IF('Lane Draws'!AG$30='U17 Non Counters'!$A$3:$A$86, ROW('U17 Non Counters'!$A$3:$A$86)-MIN(ROW('U17 Non Counters'!$A$3:$A$86))+1, ""), ROW(H13))),"")</f>
        <v/>
      </c>
      <c r="AG55" s="425"/>
      <c r="AH55" s="425"/>
      <c r="AI55" s="425"/>
      <c r="AJ55" s="425"/>
      <c r="AK55" s="425"/>
      <c r="AL55" s="377" t="str">
        <f t="array" ref="AL55">IFERROR(INDEX('U17 Non Counters'!$G$3:$G$86, SMALL(IF('Lane Draws'!AM$30='U17 Non Counters'!$F$3:$F$86, ROW('U17 Non Counters'!$F$3:$F$86)-MIN(ROW('U17 Non Counters'!$F$3:$F$86))+1, ""), ROW(B13))),"")</f>
        <v/>
      </c>
      <c r="AM55" s="378"/>
      <c r="AN55" s="378"/>
      <c r="AO55" s="378"/>
      <c r="AP55" s="378"/>
      <c r="AQ55" s="378"/>
      <c r="AR55" s="384" t="str">
        <f t="array" ref="AR55">IFERROR(INDEX('U20 Non Counters'!$G$3:$G$86, SMALL(IF('Lane Draws'!$O$30='U20 Non Counters'!$F$3:$F$86, ROW('U20 Non Counters'!$F$3:$F$86)-MIN(ROW('U20 Non Counters'!$F$3:$F$86))+1, ""), ROW(AF13))),"")</f>
        <v/>
      </c>
      <c r="AS55" s="385"/>
      <c r="AT55" s="385"/>
      <c r="AU55" s="385"/>
      <c r="AV55" s="385"/>
      <c r="AW55" s="386"/>
      <c r="AX55" s="425" t="str">
        <f t="array" ref="AX55">IFERROR(INDEX('U17 Non Counters'!$B$3:$B$86, SMALL(IF('Lane Draws'!AY$30='U17 Non Counters'!$A$3:$A$86, ROW('U17 Non Counters'!$A$3:$A$86)-MIN(ROW('U17 Non Counters'!$A$3:$A$86))+1, ""), ROW(N13))),"")</f>
        <v/>
      </c>
      <c r="AY55" s="425"/>
      <c r="AZ55" s="425"/>
      <c r="BA55" s="425"/>
      <c r="BB55" s="425"/>
      <c r="BC55" s="426"/>
      <c r="BD55" s="424" t="str">
        <f t="array" ref="BD55">IFERROR(INDEX('U20 Non Counters'!$B$3:$B$86, SMALL(IF('Lane Draws'!BE$30='U20 Non Counters'!$A$3:$A$86, ROW('U20 Non Counters'!$A$3:$A$86)-MIN(ROW('U20 Non Counters'!$A$3:$A$86))+1, ""), ROW(T13))),"")</f>
        <v/>
      </c>
      <c r="BE55" s="425"/>
      <c r="BF55" s="425"/>
      <c r="BG55" s="425"/>
      <c r="BH55" s="425"/>
      <c r="BI55" s="426"/>
      <c r="BJ55" s="377" t="str">
        <f t="array" ref="BJ55">IFERROR(INDEX('U17 Non Counters'!$G$3:$G$86, SMALL(IF('Lane Draws'!BK$30='U17 Non Counters'!$F$3:$F$86, ROW('U17 Non Counters'!$F$3:$F$86)-MIN(ROW('U17 Non Counters'!$F$3:$F$86))+1, ""), ROW(Z13))),"")</f>
        <v/>
      </c>
      <c r="BK55" s="378"/>
      <c r="BL55" s="378"/>
      <c r="BM55" s="378"/>
      <c r="BN55" s="378"/>
      <c r="BO55" s="379"/>
      <c r="BP55" s="377" t="str">
        <f t="array" ref="BP55">IFERROR(INDEX('U17 Non Counters'!$G$3:$G$86, SMALL(IF('Lane Draws'!BQ$30='U17 Non Counters'!$F$3:$F$86, ROW('U17 Non Counters'!$F$3:$F$86)-MIN(ROW('U17 Non Counters'!$F$3:$F$86))+1, ""), ROW(AF13))),"")</f>
        <v/>
      </c>
      <c r="BQ55" s="378"/>
      <c r="BR55" s="378"/>
      <c r="BS55" s="378"/>
      <c r="BT55" s="378"/>
      <c r="BU55" s="379"/>
      <c r="BV55" s="384" t="str">
        <f t="array" ref="BV55">IFERROR(INDEX('U20 Non Counters'!$G$3:$G$86, SMALL(IF('Lane Draws'!$BW$30='U20 Non Counters'!$F$3:$F$86, ROW('U20 Non Counters'!$F$3:$F$86)-MIN(ROW('U20 Non Counters'!$F$3:$F$86))+1, ""), ROW(AR13))),"")</f>
        <v/>
      </c>
      <c r="BW55" s="385"/>
      <c r="BX55" s="385"/>
      <c r="BY55" s="385"/>
      <c r="BZ55" s="385"/>
      <c r="CA55" s="386"/>
      <c r="CB55" s="384" t="str">
        <f t="array" ref="CB55">IFERROR(INDEX('U20 Non Counters'!$G$3:$G$86, SMALL(IF('Lane Draws'!$CC$30='U20 Non Counters'!$F$3:$F$86, ROW('U20 Non Counters'!$F$3:$F$86)-MIN(ROW('U20 Non Counters'!$F$3:$F$86))+1, ""), ROW(AX13))),"")</f>
        <v/>
      </c>
      <c r="CC55" s="385"/>
      <c r="CD55" s="385"/>
      <c r="CE55" s="385"/>
      <c r="CF55" s="385"/>
      <c r="CG55" s="386"/>
      <c r="CH55" s="424" t="str">
        <f t="array" ref="CH55">IFERROR(INDEX('U20 Non Counters'!$B$3:$B$86, SMALL(IF('Lane Draws'!CI$30='U20 Non Counters'!$A$3:$A$86, ROW('U20 Non Counters'!$A$3:$A$86)-MIN(ROW('U20 Non Counters'!$A$3:$A$86))+1, ""), ROW(AX13))),"")</f>
        <v/>
      </c>
      <c r="CI55" s="425"/>
      <c r="CJ55" s="425"/>
      <c r="CK55" s="425"/>
      <c r="CL55" s="425"/>
      <c r="CM55" s="225"/>
    </row>
    <row r="56" spans="2:91" x14ac:dyDescent="0.2">
      <c r="B56" s="415" t="str">
        <f t="array" ref="B56">IFERROR(INDEX('U17 Non Counters'!$B$3:$B$86, SMALL(IF('Lane Draws'!$C$30='U17 Non Counters'!$A$3:$A$86, ROW('U17 Non Counters'!$A$3:$A$86)-MIN(ROW('U17 Non Counters'!$A$3:$A$86))+1, ""), ROW(B14))),"")</f>
        <v/>
      </c>
      <c r="C56" s="416"/>
      <c r="D56" s="416"/>
      <c r="E56" s="416"/>
      <c r="F56" s="416"/>
      <c r="G56" s="416"/>
      <c r="H56" s="424" t="str">
        <f t="array" ref="H56">IFERROR(INDEX('U20 Non Counters'!$B$3:$B$86, SMALL(IF('Lane Draws'!$I$30='U20 Non Counters'!$A$3:$A$86, ROW('U20 Non Counters'!$A$3:$A$86)-MIN(ROW('U20 Non Counters'!$A$3:$A$86))+1, ""), ROW(B14))),"")</f>
        <v/>
      </c>
      <c r="I56" s="425"/>
      <c r="J56" s="425"/>
      <c r="K56" s="425"/>
      <c r="L56" s="425"/>
      <c r="M56" s="426"/>
      <c r="N56" s="384" t="str">
        <f t="array" ref="N56">IFERROR(INDEX('U20 Non Counters'!$G$3:$G$86, SMALL(IF('Lane Draws'!$O$30='U20 Non Counters'!$F$3:$F$86, ROW('U20 Non Counters'!$F$3:$F$86)-MIN(ROW('U20 Non Counters'!$F$3:$F$86))+1, ""), ROW(B14))),"")</f>
        <v/>
      </c>
      <c r="O56" s="385"/>
      <c r="P56" s="385"/>
      <c r="Q56" s="385"/>
      <c r="R56" s="385"/>
      <c r="S56" s="386"/>
      <c r="T56" s="424" t="str">
        <f t="array" ref="T56">IFERROR(INDEX('U17 Non Counters'!$B$3:$B$86, SMALL(IF('Lane Draws'!$U$30='U17 Non Counters'!$A$3:$A$86, ROW('U17 Non Counters'!$A$3:$A$86)-MIN(ROW('U17 Non Counters'!$A$3:$A$86))+1, ""), ROW(B14))),"")</f>
        <v/>
      </c>
      <c r="U56" s="425"/>
      <c r="V56" s="425"/>
      <c r="W56" s="425"/>
      <c r="X56" s="425"/>
      <c r="Y56" s="426"/>
      <c r="Z56" s="424" t="str">
        <f t="array" ref="Z56">IFERROR(INDEX('U20 Non Counters'!$B$3:$B$86, SMALL(IF('Lane Draws'!$AA$30='U20 Non Counters'!$A$3:$A$86, ROW('U20 Non Counters'!$A$3:$A$86)-MIN(ROW('U20 Non Counters'!$A$3:$A$86))+1, ""), ROW(H14))),"")</f>
        <v/>
      </c>
      <c r="AA56" s="425"/>
      <c r="AB56" s="425"/>
      <c r="AC56" s="425"/>
      <c r="AD56" s="425"/>
      <c r="AE56" s="425"/>
      <c r="AF56" s="424" t="str">
        <f t="array" ref="AF56">IFERROR(INDEX('U17 Non Counters'!$B$3:$B$86, SMALL(IF('Lane Draws'!AG$30='U17 Non Counters'!$A$3:$A$86, ROW('U17 Non Counters'!$A$3:$A$86)-MIN(ROW('U17 Non Counters'!$A$3:$A$86))+1, ""), ROW(H14))),"")</f>
        <v/>
      </c>
      <c r="AG56" s="425"/>
      <c r="AH56" s="425"/>
      <c r="AI56" s="425"/>
      <c r="AJ56" s="425"/>
      <c r="AK56" s="425"/>
      <c r="AL56" s="377" t="str">
        <f t="array" ref="AL56">IFERROR(INDEX('U17 Non Counters'!$G$3:$G$86, SMALL(IF('Lane Draws'!AM$30='U17 Non Counters'!$F$3:$F$86, ROW('U17 Non Counters'!$F$3:$F$86)-MIN(ROW('U17 Non Counters'!$F$3:$F$86))+1, ""), ROW(B14))),"")</f>
        <v/>
      </c>
      <c r="AM56" s="378"/>
      <c r="AN56" s="378"/>
      <c r="AO56" s="378"/>
      <c r="AP56" s="378"/>
      <c r="AQ56" s="378"/>
      <c r="AR56" s="384" t="str">
        <f t="array" ref="AR56">IFERROR(INDEX('U20 Non Counters'!$G$3:$G$86, SMALL(IF('Lane Draws'!$O$30='U20 Non Counters'!$F$3:$F$86, ROW('U20 Non Counters'!$F$3:$F$86)-MIN(ROW('U20 Non Counters'!$F$3:$F$86))+1, ""), ROW(AF14))),"")</f>
        <v/>
      </c>
      <c r="AS56" s="385"/>
      <c r="AT56" s="385"/>
      <c r="AU56" s="385"/>
      <c r="AV56" s="385"/>
      <c r="AW56" s="386"/>
      <c r="AX56" s="425" t="str">
        <f t="array" ref="AX56">IFERROR(INDEX('U17 Non Counters'!$B$3:$B$86, SMALL(IF('Lane Draws'!AY$30='U17 Non Counters'!$A$3:$A$86, ROW('U17 Non Counters'!$A$3:$A$86)-MIN(ROW('U17 Non Counters'!$A$3:$A$86))+1, ""), ROW(N14))),"")</f>
        <v/>
      </c>
      <c r="AY56" s="425"/>
      <c r="AZ56" s="425"/>
      <c r="BA56" s="425"/>
      <c r="BB56" s="425"/>
      <c r="BC56" s="426"/>
      <c r="BD56" s="424" t="str">
        <f t="array" ref="BD56">IFERROR(INDEX('U20 Non Counters'!$B$3:$B$86, SMALL(IF('Lane Draws'!BE$30='U20 Non Counters'!$A$3:$A$86, ROW('U20 Non Counters'!$A$3:$A$86)-MIN(ROW('U20 Non Counters'!$A$3:$A$86))+1, ""), ROW(T14))),"")</f>
        <v/>
      </c>
      <c r="BE56" s="425"/>
      <c r="BF56" s="425"/>
      <c r="BG56" s="425"/>
      <c r="BH56" s="425"/>
      <c r="BI56" s="426"/>
      <c r="BJ56" s="377" t="str">
        <f t="array" ref="BJ56">IFERROR(INDEX('U17 Non Counters'!$G$3:$G$86, SMALL(IF('Lane Draws'!BK$30='U17 Non Counters'!$F$3:$F$86, ROW('U17 Non Counters'!$F$3:$F$86)-MIN(ROW('U17 Non Counters'!$F$3:$F$86))+1, ""), ROW(Z14))),"")</f>
        <v/>
      </c>
      <c r="BK56" s="378"/>
      <c r="BL56" s="378"/>
      <c r="BM56" s="378"/>
      <c r="BN56" s="378"/>
      <c r="BO56" s="379"/>
      <c r="BP56" s="377" t="str">
        <f t="array" ref="BP56">IFERROR(INDEX('U17 Non Counters'!$G$3:$G$86, SMALL(IF('Lane Draws'!BQ$30='U17 Non Counters'!$F$3:$F$86, ROW('U17 Non Counters'!$F$3:$F$86)-MIN(ROW('U17 Non Counters'!$F$3:$F$86))+1, ""), ROW(AF14))),"")</f>
        <v/>
      </c>
      <c r="BQ56" s="378"/>
      <c r="BR56" s="378"/>
      <c r="BS56" s="378"/>
      <c r="BT56" s="378"/>
      <c r="BU56" s="379"/>
      <c r="BV56" s="384" t="str">
        <f t="array" ref="BV56">IFERROR(INDEX('U20 Non Counters'!$G$3:$G$86, SMALL(IF('Lane Draws'!$BW$30='U20 Non Counters'!$F$3:$F$86, ROW('U20 Non Counters'!$F$3:$F$86)-MIN(ROW('U20 Non Counters'!$F$3:$F$86))+1, ""), ROW(AR14))),"")</f>
        <v/>
      </c>
      <c r="BW56" s="385"/>
      <c r="BX56" s="385"/>
      <c r="BY56" s="385"/>
      <c r="BZ56" s="385"/>
      <c r="CA56" s="386"/>
      <c r="CB56" s="384" t="str">
        <f t="array" ref="CB56">IFERROR(INDEX('U20 Non Counters'!$G$3:$G$86, SMALL(IF('Lane Draws'!$CC$30='U20 Non Counters'!$F$3:$F$86, ROW('U20 Non Counters'!$F$3:$F$86)-MIN(ROW('U20 Non Counters'!$F$3:$F$86))+1, ""), ROW(AX14))),"")</f>
        <v/>
      </c>
      <c r="CC56" s="385"/>
      <c r="CD56" s="385"/>
      <c r="CE56" s="385"/>
      <c r="CF56" s="385"/>
      <c r="CG56" s="386"/>
      <c r="CH56" s="424" t="str">
        <f t="array" ref="CH56">IFERROR(INDEX('U20 Non Counters'!$B$3:$B$86, SMALL(IF('Lane Draws'!CI$30='U20 Non Counters'!$A$3:$A$86, ROW('U20 Non Counters'!$A$3:$A$86)-MIN(ROW('U20 Non Counters'!$A$3:$A$86))+1, ""), ROW(AX14))),"")</f>
        <v/>
      </c>
      <c r="CI56" s="425"/>
      <c r="CJ56" s="425"/>
      <c r="CK56" s="425"/>
      <c r="CL56" s="425"/>
      <c r="CM56" s="426"/>
    </row>
    <row r="57" spans="2:91" ht="13.5" thickBot="1" x14ac:dyDescent="0.25">
      <c r="B57" s="418" t="str">
        <f t="array" ref="B57">IFERROR(INDEX('U17 Non Counters'!$B$3:$B$86, SMALL(IF('Lane Draws'!$C$30='U17 Non Counters'!$A$3:$A$86, ROW('U17 Non Counters'!$A$3:$A$86)-MIN(ROW('U17 Non Counters'!$A$3:$A$86))+1, ""), ROW(B15))),"")</f>
        <v/>
      </c>
      <c r="C57" s="419"/>
      <c r="D57" s="419"/>
      <c r="E57" s="419"/>
      <c r="F57" s="419"/>
      <c r="G57" s="419"/>
      <c r="H57" s="427" t="str">
        <f t="array" ref="H57">IFERROR(INDEX('U20 Non Counters'!$B$3:$B$86, SMALL(IF('Lane Draws'!$I$30='U20 Non Counters'!$A$3:$A$86, ROW('U20 Non Counters'!$A$3:$A$86)-MIN(ROW('U20 Non Counters'!$A$3:$A$86))+1, ""), ROW(B15))),"")</f>
        <v/>
      </c>
      <c r="I57" s="428"/>
      <c r="J57" s="428"/>
      <c r="K57" s="428"/>
      <c r="L57" s="428"/>
      <c r="M57" s="429"/>
      <c r="N57" s="390" t="str">
        <f t="array" ref="N57">IFERROR(INDEX('U20 Non Counters'!$G$3:$G$86, SMALL(IF('Lane Draws'!$O$30='U20 Non Counters'!$F$3:$F$86, ROW('U20 Non Counters'!$F$3:$F$86)-MIN(ROW('U20 Non Counters'!$F$3:$F$86))+1, ""), ROW(B15))),"")</f>
        <v/>
      </c>
      <c r="O57" s="391"/>
      <c r="P57" s="391"/>
      <c r="Q57" s="391"/>
      <c r="R57" s="391"/>
      <c r="S57" s="392"/>
      <c r="T57" s="427" t="str">
        <f t="array" ref="T57">IFERROR(INDEX('U17 Non Counters'!$B$3:$B$86, SMALL(IF('Lane Draws'!$U$30='U17 Non Counters'!$A$3:$A$86, ROW('U17 Non Counters'!$A$3:$A$86)-MIN(ROW('U17 Non Counters'!$A$3:$A$86))+1, ""), ROW(B15))),"")</f>
        <v/>
      </c>
      <c r="U57" s="428"/>
      <c r="V57" s="428"/>
      <c r="W57" s="428"/>
      <c r="X57" s="428"/>
      <c r="Y57" s="429"/>
      <c r="Z57" s="427" t="str">
        <f t="array" ref="Z57">IFERROR(INDEX('U20 Non Counters'!$B$3:$B$86, SMALL(IF('Lane Draws'!$AA$30='U20 Non Counters'!$A$3:$A$86, ROW('U20 Non Counters'!$A$3:$A$86)-MIN(ROW('U20 Non Counters'!$A$3:$A$86))+1, ""), ROW(H15))),"")</f>
        <v/>
      </c>
      <c r="AA57" s="428"/>
      <c r="AB57" s="428"/>
      <c r="AC57" s="428"/>
      <c r="AD57" s="428"/>
      <c r="AE57" s="428"/>
      <c r="AF57" s="427" t="str">
        <f t="array" ref="AF57">IFERROR(INDEX('U17 Non Counters'!$B$3:$B$86, SMALL(IF('Lane Draws'!AG$30='U17 Non Counters'!$A$3:$A$86, ROW('U17 Non Counters'!$A$3:$A$86)-MIN(ROW('U17 Non Counters'!$A$3:$A$86))+1, ""), ROW(H15))),"")</f>
        <v/>
      </c>
      <c r="AG57" s="428"/>
      <c r="AH57" s="428"/>
      <c r="AI57" s="428"/>
      <c r="AJ57" s="428"/>
      <c r="AK57" s="428"/>
      <c r="AL57" s="382" t="str">
        <f t="array" ref="AL57">IFERROR(INDEX('U17 Non Counters'!$G$3:$G$86, SMALL(IF('Lane Draws'!AM$30='U17 Non Counters'!$F$3:$F$86, ROW('U17 Non Counters'!$F$3:$F$86)-MIN(ROW('U17 Non Counters'!$F$3:$F$86))+1, ""), ROW(B15))),"")</f>
        <v/>
      </c>
      <c r="AM57" s="383"/>
      <c r="AN57" s="383"/>
      <c r="AO57" s="383"/>
      <c r="AP57" s="383"/>
      <c r="AQ57" s="383"/>
      <c r="AR57" s="390" t="str">
        <f t="array" ref="AR57">IFERROR(INDEX('U20 Non Counters'!$G$3:$G$86, SMALL(IF('Lane Draws'!$O$30='U20 Non Counters'!$F$3:$F$86, ROW('U20 Non Counters'!$F$3:$F$86)-MIN(ROW('U20 Non Counters'!$F$3:$F$86))+1, ""), ROW(AF15))),"")</f>
        <v/>
      </c>
      <c r="AS57" s="391"/>
      <c r="AT57" s="391"/>
      <c r="AU57" s="391"/>
      <c r="AV57" s="391"/>
      <c r="AW57" s="392"/>
      <c r="AX57" s="428" t="str">
        <f t="array" ref="AX57">IFERROR(INDEX('U17 Non Counters'!$B$3:$B$86, SMALL(IF('Lane Draws'!AY$30='U17 Non Counters'!$A$3:$A$86, ROW('U17 Non Counters'!$A$3:$A$86)-MIN(ROW('U17 Non Counters'!$A$3:$A$86))+1, ""), ROW(N15))),"")</f>
        <v/>
      </c>
      <c r="AY57" s="428"/>
      <c r="AZ57" s="428"/>
      <c r="BA57" s="428"/>
      <c r="BB57" s="428"/>
      <c r="BC57" s="429"/>
      <c r="BD57" s="427" t="str">
        <f t="array" ref="BD57">IFERROR(INDEX('U20 Non Counters'!$B$3:$B$86, SMALL(IF('Lane Draws'!BE$30='U20 Non Counters'!$A$3:$A$86, ROW('U20 Non Counters'!$A$3:$A$86)-MIN(ROW('U20 Non Counters'!$A$3:$A$86))+1, ""), ROW(T15))),"")</f>
        <v/>
      </c>
      <c r="BE57" s="428"/>
      <c r="BF57" s="428"/>
      <c r="BG57" s="428"/>
      <c r="BH57" s="428"/>
      <c r="BI57" s="429"/>
      <c r="BJ57" s="382" t="str">
        <f t="array" ref="BJ57">IFERROR(INDEX('U17 Non Counters'!$G$3:$G$86, SMALL(IF('Lane Draws'!BK$30='U17 Non Counters'!$F$3:$F$86, ROW('U17 Non Counters'!$F$3:$F$86)-MIN(ROW('U17 Non Counters'!$F$3:$F$86))+1, ""), ROW(Z15))),"")</f>
        <v/>
      </c>
      <c r="BK57" s="383"/>
      <c r="BL57" s="383"/>
      <c r="BM57" s="383"/>
      <c r="BN57" s="383"/>
      <c r="BO57" s="460"/>
      <c r="BP57" s="382" t="str">
        <f t="array" ref="BP57">IFERROR(INDEX('U17 Non Counters'!$G$3:$G$86, SMALL(IF('Lane Draws'!BQ$30='U17 Non Counters'!$F$3:$F$86, ROW('U17 Non Counters'!$F$3:$F$86)-MIN(ROW('U17 Non Counters'!$F$3:$F$86))+1, ""), ROW(AF15))),"")</f>
        <v/>
      </c>
      <c r="BQ57" s="383"/>
      <c r="BR57" s="383"/>
      <c r="BS57" s="383"/>
      <c r="BT57" s="383"/>
      <c r="BU57" s="460"/>
      <c r="BV57" s="390" t="str">
        <f t="array" ref="BV57">IFERROR(INDEX('U20 Non Counters'!$G$3:$G$86, SMALL(IF('Lane Draws'!$BW$30='U20 Non Counters'!$F$3:$F$86, ROW('U20 Non Counters'!$F$3:$F$86)-MIN(ROW('U20 Non Counters'!$F$3:$F$86))+1, ""), ROW(AR15))),"")</f>
        <v/>
      </c>
      <c r="BW57" s="391"/>
      <c r="BX57" s="391"/>
      <c r="BY57" s="391"/>
      <c r="BZ57" s="391"/>
      <c r="CA57" s="392"/>
      <c r="CB57" s="390" t="str">
        <f t="array" ref="CB57">IFERROR(INDEX('U20 Non Counters'!$G$3:$G$86, SMALL(IF('Lane Draws'!$CC$30='U20 Non Counters'!$F$3:$F$86, ROW('U20 Non Counters'!$F$3:$F$86)-MIN(ROW('U20 Non Counters'!$F$3:$F$86))+1, ""), ROW(AX15))),"")</f>
        <v/>
      </c>
      <c r="CC57" s="391"/>
      <c r="CD57" s="391"/>
      <c r="CE57" s="391"/>
      <c r="CF57" s="391"/>
      <c r="CG57" s="392"/>
      <c r="CH57" s="427" t="str">
        <f t="array" ref="CH57">IFERROR(INDEX('U20 Non Counters'!$B$3:$B$86, SMALL(IF('Lane Draws'!CI$30='U20 Non Counters'!$A$3:$A$86, ROW('U20 Non Counters'!$A$3:$A$86)-MIN(ROW('U20 Non Counters'!$A$3:$A$86))+1, ""), ROW(AX15))),"")</f>
        <v/>
      </c>
      <c r="CI57" s="428"/>
      <c r="CJ57" s="428"/>
      <c r="CK57" s="428"/>
      <c r="CL57" s="428"/>
      <c r="CM57" s="429"/>
    </row>
  </sheetData>
  <sheetProtection algorithmName="SHA-512" hashValue="ONmZVFAKVEPSS+AjZzTY81wqT5/AT7ZBa87nUBscXIKOWDFNiwr3+4TS9u2egDNsF7ToU09XxcH4OMyCKtlpFQ==" saltValue="A89EMZUt2CpGJ7IJxu0i7w==" spinCount="100000" sheet="1" objects="1" scenarios="1"/>
  <sortState ref="BD30:BE37">
    <sortCondition ref="BE30:BE37"/>
  </sortState>
  <mergeCells count="1165">
    <mergeCell ref="AF42:AK42"/>
    <mergeCell ref="AF43:AK43"/>
    <mergeCell ref="AF44:AK44"/>
    <mergeCell ref="AF45:AK45"/>
    <mergeCell ref="AF46:AK46"/>
    <mergeCell ref="AF47:AK47"/>
    <mergeCell ref="AF48:AK48"/>
    <mergeCell ref="AF49:AK49"/>
    <mergeCell ref="AF50:AK50"/>
    <mergeCell ref="AF51:AK51"/>
    <mergeCell ref="AF52:AK52"/>
    <mergeCell ref="AF53:AK53"/>
    <mergeCell ref="AF54:AK54"/>
    <mergeCell ref="AF55:AK55"/>
    <mergeCell ref="AF56:AK56"/>
    <mergeCell ref="AF57:AK57"/>
    <mergeCell ref="CH52:CM52"/>
    <mergeCell ref="CH53:CM53"/>
    <mergeCell ref="CH54:CM54"/>
    <mergeCell ref="CH55:CL55"/>
    <mergeCell ref="CH56:CM56"/>
    <mergeCell ref="CH57:CM57"/>
    <mergeCell ref="CH43:CM43"/>
    <mergeCell ref="CH44:CM44"/>
    <mergeCell ref="CH45:CM45"/>
    <mergeCell ref="CH46:CM46"/>
    <mergeCell ref="CH47:CM47"/>
    <mergeCell ref="CH48:CM48"/>
    <mergeCell ref="CH49:CM49"/>
    <mergeCell ref="CH50:CM50"/>
    <mergeCell ref="CH51:CL51"/>
    <mergeCell ref="BP52:BU52"/>
    <mergeCell ref="BP53:BU53"/>
    <mergeCell ref="BP54:BU54"/>
    <mergeCell ref="BP55:BU55"/>
    <mergeCell ref="BP56:BU56"/>
    <mergeCell ref="BP57:BU57"/>
    <mergeCell ref="CB43:CG43"/>
    <mergeCell ref="CB44:CG44"/>
    <mergeCell ref="CB45:CG45"/>
    <mergeCell ref="CB46:CF46"/>
    <mergeCell ref="CB47:CG47"/>
    <mergeCell ref="CB48:CG48"/>
    <mergeCell ref="CB49:CG49"/>
    <mergeCell ref="CB50:CG50"/>
    <mergeCell ref="CB51:CG51"/>
    <mergeCell ref="CB52:CG52"/>
    <mergeCell ref="CB53:CG53"/>
    <mergeCell ref="CB54:CG54"/>
    <mergeCell ref="CB55:CG55"/>
    <mergeCell ref="CB56:CG56"/>
    <mergeCell ref="CB57:CG57"/>
    <mergeCell ref="BP43:BU43"/>
    <mergeCell ref="BP44:BU44"/>
    <mergeCell ref="BP45:BU45"/>
    <mergeCell ref="BP46:BU46"/>
    <mergeCell ref="BP47:BU47"/>
    <mergeCell ref="BP48:BU48"/>
    <mergeCell ref="BP49:BU49"/>
    <mergeCell ref="BP50:BU50"/>
    <mergeCell ref="BP51:BU51"/>
    <mergeCell ref="BV51:CA51"/>
    <mergeCell ref="BV49:CA49"/>
    <mergeCell ref="BV50:CA50"/>
    <mergeCell ref="BD52:BI52"/>
    <mergeCell ref="BD53:BI53"/>
    <mergeCell ref="BD54:BI54"/>
    <mergeCell ref="BD55:BI55"/>
    <mergeCell ref="BD56:BI56"/>
    <mergeCell ref="BD57:BI57"/>
    <mergeCell ref="BJ43:BO43"/>
    <mergeCell ref="BJ44:BO44"/>
    <mergeCell ref="BJ45:BO45"/>
    <mergeCell ref="BJ46:BO46"/>
    <mergeCell ref="BJ47:BO47"/>
    <mergeCell ref="BJ48:BO48"/>
    <mergeCell ref="BJ49:BO49"/>
    <mergeCell ref="BJ50:BO50"/>
    <mergeCell ref="BJ51:BO51"/>
    <mergeCell ref="BJ52:BO52"/>
    <mergeCell ref="BJ53:BO53"/>
    <mergeCell ref="BJ54:BO54"/>
    <mergeCell ref="BJ55:BO55"/>
    <mergeCell ref="BJ56:BO56"/>
    <mergeCell ref="BJ57:BO57"/>
    <mergeCell ref="BD43:BI43"/>
    <mergeCell ref="BD44:BI44"/>
    <mergeCell ref="BD45:BI45"/>
    <mergeCell ref="BD46:BI46"/>
    <mergeCell ref="BD47:BI47"/>
    <mergeCell ref="BD48:BI48"/>
    <mergeCell ref="BD49:BI49"/>
    <mergeCell ref="BD50:BI50"/>
    <mergeCell ref="BD51:BI51"/>
    <mergeCell ref="Z52:AE52"/>
    <mergeCell ref="Z53:AE53"/>
    <mergeCell ref="Z54:AE54"/>
    <mergeCell ref="Z55:AE55"/>
    <mergeCell ref="Z56:AE56"/>
    <mergeCell ref="Z57:AE57"/>
    <mergeCell ref="AX43:BC43"/>
    <mergeCell ref="AX44:BC44"/>
    <mergeCell ref="AX45:BC45"/>
    <mergeCell ref="AX46:BC46"/>
    <mergeCell ref="AX47:BC47"/>
    <mergeCell ref="AX48:BC48"/>
    <mergeCell ref="AX49:BC49"/>
    <mergeCell ref="AX50:BC50"/>
    <mergeCell ref="AX51:BC51"/>
    <mergeCell ref="AX52:BC52"/>
    <mergeCell ref="AX53:BC53"/>
    <mergeCell ref="AX54:BC54"/>
    <mergeCell ref="AX55:BC55"/>
    <mergeCell ref="AX56:BC56"/>
    <mergeCell ref="AX57:BC57"/>
    <mergeCell ref="Z43:AE43"/>
    <mergeCell ref="Z44:AE44"/>
    <mergeCell ref="Z45:AE45"/>
    <mergeCell ref="Z46:AE46"/>
    <mergeCell ref="Z47:AE47"/>
    <mergeCell ref="Z48:AE48"/>
    <mergeCell ref="Z49:AE49"/>
    <mergeCell ref="Z50:AE50"/>
    <mergeCell ref="Z51:AE51"/>
    <mergeCell ref="CB41:CG41"/>
    <mergeCell ref="CB42:CG42"/>
    <mergeCell ref="CH32:CJ32"/>
    <mergeCell ref="CK32:CM32"/>
    <mergeCell ref="CH33:CJ33"/>
    <mergeCell ref="CK33:CM33"/>
    <mergeCell ref="CH34:CJ34"/>
    <mergeCell ref="CK34:CM34"/>
    <mergeCell ref="CH35:CJ35"/>
    <mergeCell ref="CK35:CM35"/>
    <mergeCell ref="CH36:CJ36"/>
    <mergeCell ref="CK36:CM36"/>
    <mergeCell ref="CH37:CJ37"/>
    <mergeCell ref="CK37:CM37"/>
    <mergeCell ref="CH38:CJ38"/>
    <mergeCell ref="CK38:CM38"/>
    <mergeCell ref="CH39:CJ39"/>
    <mergeCell ref="CK39:CM39"/>
    <mergeCell ref="CH41:CM41"/>
    <mergeCell ref="CH42:CM42"/>
    <mergeCell ref="BY36:CA36"/>
    <mergeCell ref="BV37:BX37"/>
    <mergeCell ref="BV52:CA52"/>
    <mergeCell ref="BV53:CA53"/>
    <mergeCell ref="BV54:CA54"/>
    <mergeCell ref="BV55:CA55"/>
    <mergeCell ref="BV56:CA56"/>
    <mergeCell ref="BV57:CA57"/>
    <mergeCell ref="CB31:CD31"/>
    <mergeCell ref="CE31:CG31"/>
    <mergeCell ref="CB32:CD32"/>
    <mergeCell ref="CE32:CG32"/>
    <mergeCell ref="CB33:CD33"/>
    <mergeCell ref="CE33:CG33"/>
    <mergeCell ref="CB34:CD34"/>
    <mergeCell ref="CE34:CG34"/>
    <mergeCell ref="CB35:CD35"/>
    <mergeCell ref="CE35:CG35"/>
    <mergeCell ref="CB36:CD36"/>
    <mergeCell ref="CE36:CG36"/>
    <mergeCell ref="CB37:CD37"/>
    <mergeCell ref="CE37:CG37"/>
    <mergeCell ref="CB38:CD38"/>
    <mergeCell ref="CE38:CG38"/>
    <mergeCell ref="CB39:CD39"/>
    <mergeCell ref="CE39:CG39"/>
    <mergeCell ref="BV43:CA43"/>
    <mergeCell ref="BV44:CA44"/>
    <mergeCell ref="BV45:CA45"/>
    <mergeCell ref="BV46:CA46"/>
    <mergeCell ref="BV47:CA47"/>
    <mergeCell ref="BV48:CA48"/>
    <mergeCell ref="BY37:CA37"/>
    <mergeCell ref="BV38:BX38"/>
    <mergeCell ref="BY38:CA38"/>
    <mergeCell ref="BV39:BX39"/>
    <mergeCell ref="BY39:CA39"/>
    <mergeCell ref="BV41:CA41"/>
    <mergeCell ref="BV42:CA42"/>
    <mergeCell ref="BY31:CA31"/>
    <mergeCell ref="BV32:BX32"/>
    <mergeCell ref="BY32:CA32"/>
    <mergeCell ref="BV33:BX33"/>
    <mergeCell ref="BY33:CA33"/>
    <mergeCell ref="BV34:BX34"/>
    <mergeCell ref="BY34:CA34"/>
    <mergeCell ref="BV35:BX35"/>
    <mergeCell ref="BY35:CA35"/>
    <mergeCell ref="BP37:BR37"/>
    <mergeCell ref="BS37:BU37"/>
    <mergeCell ref="BP38:BR38"/>
    <mergeCell ref="BS38:BU38"/>
    <mergeCell ref="BP39:BR39"/>
    <mergeCell ref="BS39:BU39"/>
    <mergeCell ref="BP41:BU41"/>
    <mergeCell ref="BP42:BU42"/>
    <mergeCell ref="BV31:BX31"/>
    <mergeCell ref="BV36:BX36"/>
    <mergeCell ref="BP32:BR32"/>
    <mergeCell ref="BS32:BU32"/>
    <mergeCell ref="BP33:BR33"/>
    <mergeCell ref="BS33:BU33"/>
    <mergeCell ref="BP34:BR34"/>
    <mergeCell ref="BS34:BU34"/>
    <mergeCell ref="BP35:BR35"/>
    <mergeCell ref="BS35:BU35"/>
    <mergeCell ref="BP36:BR36"/>
    <mergeCell ref="BS36:BU36"/>
    <mergeCell ref="BD42:BI42"/>
    <mergeCell ref="BJ32:BL32"/>
    <mergeCell ref="BM32:BO32"/>
    <mergeCell ref="BJ33:BL33"/>
    <mergeCell ref="BM33:BO33"/>
    <mergeCell ref="BJ34:BL34"/>
    <mergeCell ref="BM34:BO34"/>
    <mergeCell ref="BJ35:BL35"/>
    <mergeCell ref="BM35:BO35"/>
    <mergeCell ref="BJ36:BL36"/>
    <mergeCell ref="BM36:BO36"/>
    <mergeCell ref="BJ37:BL37"/>
    <mergeCell ref="BM37:BO37"/>
    <mergeCell ref="BJ38:BL38"/>
    <mergeCell ref="BM38:BO38"/>
    <mergeCell ref="BJ39:BL39"/>
    <mergeCell ref="BM39:BO39"/>
    <mergeCell ref="BJ41:BO41"/>
    <mergeCell ref="BJ42:BO42"/>
    <mergeCell ref="BD32:BF32"/>
    <mergeCell ref="BG32:BI32"/>
    <mergeCell ref="BD33:BF33"/>
    <mergeCell ref="BG33:BI33"/>
    <mergeCell ref="BD34:BF34"/>
    <mergeCell ref="BG34:BI34"/>
    <mergeCell ref="BD35:BF35"/>
    <mergeCell ref="BG35:BI35"/>
    <mergeCell ref="BD36:BF36"/>
    <mergeCell ref="BG36:BI36"/>
    <mergeCell ref="BD37:BF37"/>
    <mergeCell ref="BG37:BI37"/>
    <mergeCell ref="BD38:BF38"/>
    <mergeCell ref="BG38:BI38"/>
    <mergeCell ref="BD39:BF39"/>
    <mergeCell ref="BG39:BI39"/>
    <mergeCell ref="BD41:BI41"/>
    <mergeCell ref="BA36:BC36"/>
    <mergeCell ref="Z37:AB37"/>
    <mergeCell ref="AC37:AE37"/>
    <mergeCell ref="Z38:AB38"/>
    <mergeCell ref="AC38:AE38"/>
    <mergeCell ref="Z39:AB39"/>
    <mergeCell ref="AC39:AE39"/>
    <mergeCell ref="Z41:AE41"/>
    <mergeCell ref="BA34:BC34"/>
    <mergeCell ref="AX35:AZ35"/>
    <mergeCell ref="BA35:BC35"/>
    <mergeCell ref="AX36:AZ36"/>
    <mergeCell ref="AF34:AH34"/>
    <mergeCell ref="AI34:AK34"/>
    <mergeCell ref="AF35:AH35"/>
    <mergeCell ref="AI35:AK35"/>
    <mergeCell ref="AF36:AH36"/>
    <mergeCell ref="AI36:AK36"/>
    <mergeCell ref="AF37:AH37"/>
    <mergeCell ref="AI37:AK37"/>
    <mergeCell ref="AR41:AW41"/>
    <mergeCell ref="AL41:AQ41"/>
    <mergeCell ref="AF41:AK41"/>
    <mergeCell ref="Z42:AE42"/>
    <mergeCell ref="AX32:AZ32"/>
    <mergeCell ref="AX37:AZ37"/>
    <mergeCell ref="Z32:AB32"/>
    <mergeCell ref="AC32:AE32"/>
    <mergeCell ref="Z33:AB33"/>
    <mergeCell ref="AC33:AE33"/>
    <mergeCell ref="Z34:AB34"/>
    <mergeCell ref="AC34:AE34"/>
    <mergeCell ref="Z35:AB35"/>
    <mergeCell ref="AC35:AE35"/>
    <mergeCell ref="Z36:AB36"/>
    <mergeCell ref="AC36:AE36"/>
    <mergeCell ref="BA37:BC37"/>
    <mergeCell ref="AX38:AZ38"/>
    <mergeCell ref="BA38:BC38"/>
    <mergeCell ref="AX39:AZ39"/>
    <mergeCell ref="BA39:BC39"/>
    <mergeCell ref="AX41:BC41"/>
    <mergeCell ref="AX42:BC42"/>
    <mergeCell ref="BA32:BC32"/>
    <mergeCell ref="AX33:AZ33"/>
    <mergeCell ref="BA33:BC33"/>
    <mergeCell ref="AX34:AZ34"/>
    <mergeCell ref="AF32:AH32"/>
    <mergeCell ref="AI32:AK32"/>
    <mergeCell ref="AF33:AH33"/>
    <mergeCell ref="AI33:AK33"/>
    <mergeCell ref="AF38:AH38"/>
    <mergeCell ref="AI38:AK38"/>
    <mergeCell ref="AF39:AH39"/>
    <mergeCell ref="AI39:AK39"/>
    <mergeCell ref="DF22:DK22"/>
    <mergeCell ref="DF23:DK23"/>
    <mergeCell ref="DF24:DK24"/>
    <mergeCell ref="DF25:DK25"/>
    <mergeCell ref="DF26:DK26"/>
    <mergeCell ref="DF27:DK27"/>
    <mergeCell ref="DF13:DK13"/>
    <mergeCell ref="DF14:DK14"/>
    <mergeCell ref="DF15:DK15"/>
    <mergeCell ref="DF16:DK16"/>
    <mergeCell ref="DF17:DK17"/>
    <mergeCell ref="DF18:DK18"/>
    <mergeCell ref="DF19:DK19"/>
    <mergeCell ref="DF20:DK20"/>
    <mergeCell ref="DF21:DK21"/>
    <mergeCell ref="CZ22:DE22"/>
    <mergeCell ref="CZ23:DE23"/>
    <mergeCell ref="CZ24:DE24"/>
    <mergeCell ref="CZ25:DE25"/>
    <mergeCell ref="CZ26:DE26"/>
    <mergeCell ref="CZ27:DE27"/>
    <mergeCell ref="DF2:DH2"/>
    <mergeCell ref="DI2:DK2"/>
    <mergeCell ref="DF3:DH3"/>
    <mergeCell ref="DI3:DK3"/>
    <mergeCell ref="DF4:DH4"/>
    <mergeCell ref="DI4:DK4"/>
    <mergeCell ref="DF5:DH5"/>
    <mergeCell ref="DI5:DK5"/>
    <mergeCell ref="DF6:DH6"/>
    <mergeCell ref="DI6:DK6"/>
    <mergeCell ref="DF7:DH7"/>
    <mergeCell ref="DI7:DK7"/>
    <mergeCell ref="DF8:DH8"/>
    <mergeCell ref="DI8:DK8"/>
    <mergeCell ref="DF9:DH9"/>
    <mergeCell ref="DI9:DK9"/>
    <mergeCell ref="DF11:DK11"/>
    <mergeCell ref="DF12:DK12"/>
    <mergeCell ref="CZ13:DE13"/>
    <mergeCell ref="CZ14:DE14"/>
    <mergeCell ref="CZ15:DE15"/>
    <mergeCell ref="CZ16:DE16"/>
    <mergeCell ref="CZ17:DE17"/>
    <mergeCell ref="CZ18:DE18"/>
    <mergeCell ref="CZ19:DE19"/>
    <mergeCell ref="CZ20:DE20"/>
    <mergeCell ref="CZ21:DE21"/>
    <mergeCell ref="CT22:CY22"/>
    <mergeCell ref="CT23:CY23"/>
    <mergeCell ref="CT24:CY24"/>
    <mergeCell ref="CT25:CY25"/>
    <mergeCell ref="CT26:CY26"/>
    <mergeCell ref="CT27:CY27"/>
    <mergeCell ref="CZ2:DB2"/>
    <mergeCell ref="DC2:DE2"/>
    <mergeCell ref="CZ3:DB3"/>
    <mergeCell ref="DC3:DE3"/>
    <mergeCell ref="CZ4:DB4"/>
    <mergeCell ref="DC4:DE4"/>
    <mergeCell ref="CZ5:DB5"/>
    <mergeCell ref="DC5:DE5"/>
    <mergeCell ref="CZ6:DB6"/>
    <mergeCell ref="DC6:DE6"/>
    <mergeCell ref="CZ7:DB7"/>
    <mergeCell ref="DC7:DE7"/>
    <mergeCell ref="CZ8:DB8"/>
    <mergeCell ref="DC8:DE8"/>
    <mergeCell ref="CZ9:DB9"/>
    <mergeCell ref="DC9:DE9"/>
    <mergeCell ref="CT9:CV9"/>
    <mergeCell ref="CW9:CY9"/>
    <mergeCell ref="CT11:CY11"/>
    <mergeCell ref="CZ11:DE11"/>
    <mergeCell ref="CZ12:DE12"/>
    <mergeCell ref="CT13:CY13"/>
    <mergeCell ref="CT14:CY14"/>
    <mergeCell ref="CT15:CY15"/>
    <mergeCell ref="CT16:CY16"/>
    <mergeCell ref="CT17:CY17"/>
    <mergeCell ref="CT18:CY18"/>
    <mergeCell ref="CT19:CY19"/>
    <mergeCell ref="CT20:CY20"/>
    <mergeCell ref="CT21:CY21"/>
    <mergeCell ref="CN22:CS22"/>
    <mergeCell ref="CN23:CS23"/>
    <mergeCell ref="CN24:CS24"/>
    <mergeCell ref="CT12:CY12"/>
    <mergeCell ref="CN13:CS13"/>
    <mergeCell ref="CN14:CS14"/>
    <mergeCell ref="CN15:CS15"/>
    <mergeCell ref="CN16:CS16"/>
    <mergeCell ref="CN17:CS17"/>
    <mergeCell ref="CN18:CS18"/>
    <mergeCell ref="CN19:CS19"/>
    <mergeCell ref="CN20:CS20"/>
    <mergeCell ref="CN21:CS21"/>
    <mergeCell ref="CH27:CM27"/>
    <mergeCell ref="CN2:CP2"/>
    <mergeCell ref="CQ2:CS2"/>
    <mergeCell ref="CN3:CP3"/>
    <mergeCell ref="CQ3:CS3"/>
    <mergeCell ref="CN4:CP4"/>
    <mergeCell ref="CQ4:CS4"/>
    <mergeCell ref="CN5:CP5"/>
    <mergeCell ref="CQ5:CS5"/>
    <mergeCell ref="CN6:CP6"/>
    <mergeCell ref="CQ6:CS6"/>
    <mergeCell ref="CN7:CP7"/>
    <mergeCell ref="CQ7:CS7"/>
    <mergeCell ref="CN8:CP8"/>
    <mergeCell ref="CQ8:CS8"/>
    <mergeCell ref="CN9:CP9"/>
    <mergeCell ref="CQ9:CS9"/>
    <mergeCell ref="CN11:CS11"/>
    <mergeCell ref="CN12:CS12"/>
    <mergeCell ref="CH13:CM13"/>
    <mergeCell ref="CH14:CM14"/>
    <mergeCell ref="CH15:CM15"/>
    <mergeCell ref="CH16:CM16"/>
    <mergeCell ref="CH17:CM17"/>
    <mergeCell ref="CH18:CM18"/>
    <mergeCell ref="CH19:CM19"/>
    <mergeCell ref="CH20:CM20"/>
    <mergeCell ref="CN25:CS25"/>
    <mergeCell ref="CN26:CS26"/>
    <mergeCell ref="CN27:CS27"/>
    <mergeCell ref="CB26:CG26"/>
    <mergeCell ref="CB27:CG27"/>
    <mergeCell ref="CH2:CJ2"/>
    <mergeCell ref="CK2:CM2"/>
    <mergeCell ref="CH3:CJ3"/>
    <mergeCell ref="CK3:CM3"/>
    <mergeCell ref="CH4:CJ4"/>
    <mergeCell ref="CK4:CM4"/>
    <mergeCell ref="CH5:CJ5"/>
    <mergeCell ref="CK5:CM5"/>
    <mergeCell ref="CH6:CJ6"/>
    <mergeCell ref="CK6:CM6"/>
    <mergeCell ref="CH7:CJ7"/>
    <mergeCell ref="CK7:CM7"/>
    <mergeCell ref="CH8:CJ8"/>
    <mergeCell ref="CK8:CM8"/>
    <mergeCell ref="CH9:CJ9"/>
    <mergeCell ref="CK9:CM9"/>
    <mergeCell ref="CH11:CM11"/>
    <mergeCell ref="CH12:CM12"/>
    <mergeCell ref="CB13:CG13"/>
    <mergeCell ref="CB14:CG14"/>
    <mergeCell ref="CB15:CG15"/>
    <mergeCell ref="CB16:CG16"/>
    <mergeCell ref="CB17:CG17"/>
    <mergeCell ref="CB18:CG18"/>
    <mergeCell ref="CB19:CG19"/>
    <mergeCell ref="CH22:CM22"/>
    <mergeCell ref="CH23:CM23"/>
    <mergeCell ref="CH24:CM24"/>
    <mergeCell ref="CH25:CM25"/>
    <mergeCell ref="CH26:CM26"/>
    <mergeCell ref="CB20:CG20"/>
    <mergeCell ref="CB21:CG21"/>
    <mergeCell ref="CE2:CG2"/>
    <mergeCell ref="CB3:CD3"/>
    <mergeCell ref="CE3:CG3"/>
    <mergeCell ref="CB4:CD4"/>
    <mergeCell ref="CE4:CG4"/>
    <mergeCell ref="CB5:CD5"/>
    <mergeCell ref="CE5:CG5"/>
    <mergeCell ref="CB6:CD6"/>
    <mergeCell ref="CE6:CG6"/>
    <mergeCell ref="CE7:CG7"/>
    <mergeCell ref="CB8:CD8"/>
    <mergeCell ref="CE8:CG8"/>
    <mergeCell ref="CB9:CD9"/>
    <mergeCell ref="CE9:CG9"/>
    <mergeCell ref="CB11:CG11"/>
    <mergeCell ref="CB12:CG12"/>
    <mergeCell ref="AX21:BC21"/>
    <mergeCell ref="AX22:BC22"/>
    <mergeCell ref="AX23:BC23"/>
    <mergeCell ref="AX24:BC24"/>
    <mergeCell ref="AX25:BC25"/>
    <mergeCell ref="AX26:BC26"/>
    <mergeCell ref="BP2:BR2"/>
    <mergeCell ref="BS2:BU2"/>
    <mergeCell ref="BP3:BR3"/>
    <mergeCell ref="BS3:BU3"/>
    <mergeCell ref="BP4:BR4"/>
    <mergeCell ref="BS4:BU4"/>
    <mergeCell ref="BP5:BR5"/>
    <mergeCell ref="BS5:BU5"/>
    <mergeCell ref="BP6:BR6"/>
    <mergeCell ref="BS6:BU6"/>
    <mergeCell ref="BJ2:BL2"/>
    <mergeCell ref="BM2:BO2"/>
    <mergeCell ref="BJ3:BL3"/>
    <mergeCell ref="BM3:BO3"/>
    <mergeCell ref="BJ4:BL4"/>
    <mergeCell ref="BM4:BO4"/>
    <mergeCell ref="BJ5:BL5"/>
    <mergeCell ref="AX11:BC11"/>
    <mergeCell ref="AX2:AZ2"/>
    <mergeCell ref="BA2:BC2"/>
    <mergeCell ref="BD2:BF2"/>
    <mergeCell ref="BG2:BI2"/>
    <mergeCell ref="BG4:BI4"/>
    <mergeCell ref="BD9:BF9"/>
    <mergeCell ref="BG9:BI9"/>
    <mergeCell ref="BG5:BI5"/>
    <mergeCell ref="AF26:AK26"/>
    <mergeCell ref="AF27:AK27"/>
    <mergeCell ref="AL14:AQ14"/>
    <mergeCell ref="AL15:AQ15"/>
    <mergeCell ref="AL16:AQ16"/>
    <mergeCell ref="AL17:AQ17"/>
    <mergeCell ref="AL18:AQ18"/>
    <mergeCell ref="AL19:AQ19"/>
    <mergeCell ref="AL20:AQ20"/>
    <mergeCell ref="AL21:AQ21"/>
    <mergeCell ref="AL22:AQ22"/>
    <mergeCell ref="DL13:DQ13"/>
    <mergeCell ref="DL14:DQ14"/>
    <mergeCell ref="DL15:DQ15"/>
    <mergeCell ref="DL16:DQ16"/>
    <mergeCell ref="DL17:DQ17"/>
    <mergeCell ref="DL18:DQ18"/>
    <mergeCell ref="DL19:DQ19"/>
    <mergeCell ref="DL26:DQ26"/>
    <mergeCell ref="DL27:DQ27"/>
    <mergeCell ref="DL20:DQ20"/>
    <mergeCell ref="DL21:DQ21"/>
    <mergeCell ref="DL22:DQ22"/>
    <mergeCell ref="DL23:DQ23"/>
    <mergeCell ref="DL24:DQ24"/>
    <mergeCell ref="DL25:DQ25"/>
    <mergeCell ref="CH21:CM21"/>
    <mergeCell ref="CB22:CG22"/>
    <mergeCell ref="CB23:CG23"/>
    <mergeCell ref="CB24:CG24"/>
    <mergeCell ref="CB25:CG25"/>
    <mergeCell ref="AF13:AK13"/>
    <mergeCell ref="Z19:AE19"/>
    <mergeCell ref="Z20:AE20"/>
    <mergeCell ref="Z21:AE21"/>
    <mergeCell ref="B11:G11"/>
    <mergeCell ref="B12:G12"/>
    <mergeCell ref="H11:M11"/>
    <mergeCell ref="H12:M12"/>
    <mergeCell ref="Z11:AE11"/>
    <mergeCell ref="Z12:AE12"/>
    <mergeCell ref="Z24:AE24"/>
    <mergeCell ref="Z25:AE25"/>
    <mergeCell ref="N17:S17"/>
    <mergeCell ref="N23:S23"/>
    <mergeCell ref="N18:S18"/>
    <mergeCell ref="N19:S19"/>
    <mergeCell ref="N20:S20"/>
    <mergeCell ref="N21:S21"/>
    <mergeCell ref="N24:S24"/>
    <mergeCell ref="N25:S25"/>
    <mergeCell ref="H8:J8"/>
    <mergeCell ref="H9:J9"/>
    <mergeCell ref="K8:M8"/>
    <mergeCell ref="K9:M9"/>
    <mergeCell ref="K2:M2"/>
    <mergeCell ref="K3:M3"/>
    <mergeCell ref="K4:M4"/>
    <mergeCell ref="K5:M5"/>
    <mergeCell ref="B8:D8"/>
    <mergeCell ref="B9:D9"/>
    <mergeCell ref="B2:D2"/>
    <mergeCell ref="B3:D3"/>
    <mergeCell ref="B4:D4"/>
    <mergeCell ref="B5:D5"/>
    <mergeCell ref="B6:D6"/>
    <mergeCell ref="B7:D7"/>
    <mergeCell ref="E8:G8"/>
    <mergeCell ref="E9:G9"/>
    <mergeCell ref="K6:M6"/>
    <mergeCell ref="K7:M7"/>
    <mergeCell ref="H2:J2"/>
    <mergeCell ref="H3:J3"/>
    <mergeCell ref="H4:J4"/>
    <mergeCell ref="H5:J5"/>
    <mergeCell ref="H6:J6"/>
    <mergeCell ref="H7:J7"/>
    <mergeCell ref="E2:G2"/>
    <mergeCell ref="E3:G3"/>
    <mergeCell ref="E4:G4"/>
    <mergeCell ref="E5:G5"/>
    <mergeCell ref="E6:G6"/>
    <mergeCell ref="E7:G7"/>
    <mergeCell ref="Q2:S2"/>
    <mergeCell ref="Q3:S3"/>
    <mergeCell ref="Q4:S4"/>
    <mergeCell ref="Q5:S5"/>
    <mergeCell ref="Q6:S6"/>
    <mergeCell ref="Q7:S7"/>
    <mergeCell ref="N2:P2"/>
    <mergeCell ref="N3:P3"/>
    <mergeCell ref="N4:P4"/>
    <mergeCell ref="N5:P5"/>
    <mergeCell ref="N6:P6"/>
    <mergeCell ref="N7:P7"/>
    <mergeCell ref="W2:Y2"/>
    <mergeCell ref="W3:Y3"/>
    <mergeCell ref="W4:Y4"/>
    <mergeCell ref="W5:Y5"/>
    <mergeCell ref="W6:Y6"/>
    <mergeCell ref="W7:Y7"/>
    <mergeCell ref="T2:V2"/>
    <mergeCell ref="T3:V3"/>
    <mergeCell ref="T4:V4"/>
    <mergeCell ref="T5:V5"/>
    <mergeCell ref="T6:V6"/>
    <mergeCell ref="T7:V7"/>
    <mergeCell ref="AC6:AE6"/>
    <mergeCell ref="Z7:AB7"/>
    <mergeCell ref="AC7:AE7"/>
    <mergeCell ref="N11:S11"/>
    <mergeCell ref="N12:S12"/>
    <mergeCell ref="T11:Y11"/>
    <mergeCell ref="T12:Y12"/>
    <mergeCell ref="T8:V8"/>
    <mergeCell ref="T9:V9"/>
    <mergeCell ref="N8:P8"/>
    <mergeCell ref="N9:P9"/>
    <mergeCell ref="Q8:S8"/>
    <mergeCell ref="Q9:S9"/>
    <mergeCell ref="W8:Y8"/>
    <mergeCell ref="W9:Y9"/>
    <mergeCell ref="Z8:AB8"/>
    <mergeCell ref="AC8:AE8"/>
    <mergeCell ref="Z9:AB9"/>
    <mergeCell ref="AC9:AE9"/>
    <mergeCell ref="Z2:AB2"/>
    <mergeCell ref="AC2:AE2"/>
    <mergeCell ref="Z3:AB3"/>
    <mergeCell ref="AC3:AE3"/>
    <mergeCell ref="Z4:AB4"/>
    <mergeCell ref="AC4:AE4"/>
    <mergeCell ref="AL2:AN2"/>
    <mergeCell ref="AO2:AQ2"/>
    <mergeCell ref="AL3:AN3"/>
    <mergeCell ref="AO3:AQ3"/>
    <mergeCell ref="AL4:AN4"/>
    <mergeCell ref="AO4:AQ4"/>
    <mergeCell ref="AF11:AK11"/>
    <mergeCell ref="AF12:AK12"/>
    <mergeCell ref="AF5:AH5"/>
    <mergeCell ref="AI5:AK5"/>
    <mergeCell ref="AF6:AH6"/>
    <mergeCell ref="AI6:AK6"/>
    <mergeCell ref="AF7:AH7"/>
    <mergeCell ref="AI7:AK7"/>
    <mergeCell ref="AL5:AN5"/>
    <mergeCell ref="AF2:AH2"/>
    <mergeCell ref="AI2:AK2"/>
    <mergeCell ref="AF3:AH3"/>
    <mergeCell ref="AI3:AK3"/>
    <mergeCell ref="AF4:AH4"/>
    <mergeCell ref="AI4:AK4"/>
    <mergeCell ref="AF9:AH9"/>
    <mergeCell ref="AI9:AK9"/>
    <mergeCell ref="Z5:AB5"/>
    <mergeCell ref="AC5:AE5"/>
    <mergeCell ref="Z6:AB6"/>
    <mergeCell ref="AR8:AT8"/>
    <mergeCell ref="AU8:AW8"/>
    <mergeCell ref="AR5:AT5"/>
    <mergeCell ref="AU5:AW5"/>
    <mergeCell ref="AR6:AT6"/>
    <mergeCell ref="AU6:AW6"/>
    <mergeCell ref="AR7:AT7"/>
    <mergeCell ref="AU7:AW7"/>
    <mergeCell ref="AR2:AT2"/>
    <mergeCell ref="AU2:AW2"/>
    <mergeCell ref="AR3:AT3"/>
    <mergeCell ref="AU3:AW3"/>
    <mergeCell ref="AR4:AT4"/>
    <mergeCell ref="AU4:AW4"/>
    <mergeCell ref="AX8:AZ8"/>
    <mergeCell ref="BA8:BC8"/>
    <mergeCell ref="BD8:BF8"/>
    <mergeCell ref="AX6:AZ6"/>
    <mergeCell ref="BA6:BC6"/>
    <mergeCell ref="BD6:BF6"/>
    <mergeCell ref="AX7:AZ7"/>
    <mergeCell ref="BA7:BC7"/>
    <mergeCell ref="BD7:BF7"/>
    <mergeCell ref="AX4:AZ4"/>
    <mergeCell ref="BA4:BC4"/>
    <mergeCell ref="BD4:BF4"/>
    <mergeCell ref="AX5:AZ5"/>
    <mergeCell ref="BA5:BC5"/>
    <mergeCell ref="BD5:BF5"/>
    <mergeCell ref="BJ9:BL9"/>
    <mergeCell ref="BM9:BO9"/>
    <mergeCell ref="BJ11:BO11"/>
    <mergeCell ref="BJ12:BO12"/>
    <mergeCell ref="DL2:DN2"/>
    <mergeCell ref="BV11:CA11"/>
    <mergeCell ref="DL9:DN9"/>
    <mergeCell ref="BD11:BI11"/>
    <mergeCell ref="AX12:BC12"/>
    <mergeCell ref="BD12:BI12"/>
    <mergeCell ref="AX9:AZ9"/>
    <mergeCell ref="BA9:BC9"/>
    <mergeCell ref="DL11:DQ11"/>
    <mergeCell ref="AX3:AZ3"/>
    <mergeCell ref="BA3:BC3"/>
    <mergeCell ref="BD3:BF3"/>
    <mergeCell ref="BG3:BI3"/>
    <mergeCell ref="BG8:BI8"/>
    <mergeCell ref="BG6:BI6"/>
    <mergeCell ref="BG7:BI7"/>
    <mergeCell ref="DO2:DQ2"/>
    <mergeCell ref="DL3:DN3"/>
    <mergeCell ref="DO3:DQ3"/>
    <mergeCell ref="DL4:DN4"/>
    <mergeCell ref="DO4:DQ4"/>
    <mergeCell ref="DO5:DQ5"/>
    <mergeCell ref="DL6:DN6"/>
    <mergeCell ref="DO6:DQ6"/>
    <mergeCell ref="BV9:BX9"/>
    <mergeCell ref="BY9:CA9"/>
    <mergeCell ref="CB2:CD2"/>
    <mergeCell ref="CW6:CY6"/>
    <mergeCell ref="DL7:DN7"/>
    <mergeCell ref="DO7:DQ7"/>
    <mergeCell ref="DO8:DQ8"/>
    <mergeCell ref="BM5:BO5"/>
    <mergeCell ref="BJ6:BL6"/>
    <mergeCell ref="BM6:BO6"/>
    <mergeCell ref="BV2:BX2"/>
    <mergeCell ref="BY2:CA2"/>
    <mergeCell ref="BV3:BX3"/>
    <mergeCell ref="BY3:CA3"/>
    <mergeCell ref="BV4:BX4"/>
    <mergeCell ref="CB7:CD7"/>
    <mergeCell ref="DL8:DN8"/>
    <mergeCell ref="BV8:BX8"/>
    <mergeCell ref="BY8:CA8"/>
    <mergeCell ref="CT2:CV2"/>
    <mergeCell ref="CW2:CY2"/>
    <mergeCell ref="CT3:CV3"/>
    <mergeCell ref="CW3:CY3"/>
    <mergeCell ref="CT4:CV4"/>
    <mergeCell ref="CW4:CY4"/>
    <mergeCell ref="CT5:CV5"/>
    <mergeCell ref="CW5:CY5"/>
    <mergeCell ref="CT6:CV6"/>
    <mergeCell ref="BJ7:BL7"/>
    <mergeCell ref="BM7:BO7"/>
    <mergeCell ref="BJ8:BL8"/>
    <mergeCell ref="BM8:BO8"/>
    <mergeCell ref="CT7:CV7"/>
    <mergeCell ref="CW7:CY7"/>
    <mergeCell ref="CT8:CV8"/>
    <mergeCell ref="CW8:CY8"/>
    <mergeCell ref="DO9:DQ9"/>
    <mergeCell ref="DL12:DQ12"/>
    <mergeCell ref="BY4:CA4"/>
    <mergeCell ref="BV5:BX5"/>
    <mergeCell ref="BY5:CA5"/>
    <mergeCell ref="BV6:BX6"/>
    <mergeCell ref="BY6:CA6"/>
    <mergeCell ref="BV7:BX7"/>
    <mergeCell ref="BY7:CA7"/>
    <mergeCell ref="AL8:AN8"/>
    <mergeCell ref="AO8:AQ8"/>
    <mergeCell ref="AL9:AN9"/>
    <mergeCell ref="AO9:AQ9"/>
    <mergeCell ref="AL11:AQ11"/>
    <mergeCell ref="AL12:AQ12"/>
    <mergeCell ref="AF8:AH8"/>
    <mergeCell ref="AI8:AK8"/>
    <mergeCell ref="DL5:DN5"/>
    <mergeCell ref="AO5:AQ5"/>
    <mergeCell ref="AL6:AN6"/>
    <mergeCell ref="AO6:AQ6"/>
    <mergeCell ref="AL7:AN7"/>
    <mergeCell ref="AO7:AQ7"/>
    <mergeCell ref="BV12:CA12"/>
    <mergeCell ref="BP7:BR7"/>
    <mergeCell ref="BS7:BU7"/>
    <mergeCell ref="BP8:BR8"/>
    <mergeCell ref="BS8:BU8"/>
    <mergeCell ref="BP9:BR9"/>
    <mergeCell ref="BS9:BU9"/>
    <mergeCell ref="BP11:BU11"/>
    <mergeCell ref="BP12:BU12"/>
    <mergeCell ref="AR9:AT9"/>
    <mergeCell ref="AU9:AW9"/>
    <mergeCell ref="AR11:AW11"/>
    <mergeCell ref="AR12:AW12"/>
    <mergeCell ref="B19:G19"/>
    <mergeCell ref="B20:G20"/>
    <mergeCell ref="B21:G21"/>
    <mergeCell ref="B22:G22"/>
    <mergeCell ref="B23:G23"/>
    <mergeCell ref="B24:G24"/>
    <mergeCell ref="B13:G13"/>
    <mergeCell ref="B14:G14"/>
    <mergeCell ref="B15:G15"/>
    <mergeCell ref="B16:G16"/>
    <mergeCell ref="B17:G17"/>
    <mergeCell ref="B18:G18"/>
    <mergeCell ref="H22:M22"/>
    <mergeCell ref="H23:M23"/>
    <mergeCell ref="H24:M24"/>
    <mergeCell ref="H13:M13"/>
    <mergeCell ref="H14:M14"/>
    <mergeCell ref="H15:M15"/>
    <mergeCell ref="H16:M16"/>
    <mergeCell ref="H17:M17"/>
    <mergeCell ref="H18:M18"/>
    <mergeCell ref="H19:M19"/>
    <mergeCell ref="H20:M20"/>
    <mergeCell ref="H21:M21"/>
    <mergeCell ref="AL13:AQ13"/>
    <mergeCell ref="AL24:AQ24"/>
    <mergeCell ref="N15:S15"/>
    <mergeCell ref="N16:S16"/>
    <mergeCell ref="T32:V32"/>
    <mergeCell ref="W32:Y32"/>
    <mergeCell ref="H33:J33"/>
    <mergeCell ref="K33:M33"/>
    <mergeCell ref="T33:V33"/>
    <mergeCell ref="W33:Y33"/>
    <mergeCell ref="B25:G25"/>
    <mergeCell ref="B26:G26"/>
    <mergeCell ref="B27:G27"/>
    <mergeCell ref="H32:J32"/>
    <mergeCell ref="K32:M32"/>
    <mergeCell ref="T34:V34"/>
    <mergeCell ref="W34:Y34"/>
    <mergeCell ref="H35:J35"/>
    <mergeCell ref="K35:M35"/>
    <mergeCell ref="T35:V35"/>
    <mergeCell ref="W35:Y35"/>
    <mergeCell ref="N34:P34"/>
    <mergeCell ref="N35:P35"/>
    <mergeCell ref="Q34:S34"/>
    <mergeCell ref="Q35:S35"/>
    <mergeCell ref="H34:J34"/>
    <mergeCell ref="K34:M34"/>
    <mergeCell ref="H25:M25"/>
    <mergeCell ref="H26:M26"/>
    <mergeCell ref="H27:M27"/>
    <mergeCell ref="B33:D33"/>
    <mergeCell ref="N33:P33"/>
    <mergeCell ref="Q33:S33"/>
    <mergeCell ref="N31:P31"/>
    <mergeCell ref="Q31:S31"/>
    <mergeCell ref="N32:P32"/>
    <mergeCell ref="T36:V36"/>
    <mergeCell ref="W36:Y36"/>
    <mergeCell ref="H37:J37"/>
    <mergeCell ref="K37:M37"/>
    <mergeCell ref="T37:V37"/>
    <mergeCell ref="W37:Y37"/>
    <mergeCell ref="N36:P36"/>
    <mergeCell ref="N37:P37"/>
    <mergeCell ref="Q36:S36"/>
    <mergeCell ref="Q37:S37"/>
    <mergeCell ref="H36:J36"/>
    <mergeCell ref="K36:M36"/>
    <mergeCell ref="H38:J38"/>
    <mergeCell ref="K38:M38"/>
    <mergeCell ref="T38:V38"/>
    <mergeCell ref="W38:Y38"/>
    <mergeCell ref="H39:J39"/>
    <mergeCell ref="K39:M39"/>
    <mergeCell ref="T39:V39"/>
    <mergeCell ref="W39:Y39"/>
    <mergeCell ref="N38:P38"/>
    <mergeCell ref="N39:P39"/>
    <mergeCell ref="Q38:S38"/>
    <mergeCell ref="Q39:S39"/>
    <mergeCell ref="B41:G41"/>
    <mergeCell ref="H41:M41"/>
    <mergeCell ref="N41:S41"/>
    <mergeCell ref="T41:Y41"/>
    <mergeCell ref="B42:G42"/>
    <mergeCell ref="H42:M42"/>
    <mergeCell ref="N42:S42"/>
    <mergeCell ref="T42:Y42"/>
    <mergeCell ref="B43:G43"/>
    <mergeCell ref="H43:M43"/>
    <mergeCell ref="N43:S43"/>
    <mergeCell ref="T43:Y43"/>
    <mergeCell ref="B44:G44"/>
    <mergeCell ref="H44:M44"/>
    <mergeCell ref="N44:S44"/>
    <mergeCell ref="T44:Y44"/>
    <mergeCell ref="B45:G45"/>
    <mergeCell ref="H45:M45"/>
    <mergeCell ref="N45:S45"/>
    <mergeCell ref="T45:Y45"/>
    <mergeCell ref="B46:G46"/>
    <mergeCell ref="H46:M46"/>
    <mergeCell ref="N46:S46"/>
    <mergeCell ref="T46:Y46"/>
    <mergeCell ref="B47:G47"/>
    <mergeCell ref="H47:M47"/>
    <mergeCell ref="N47:S47"/>
    <mergeCell ref="T47:Y47"/>
    <mergeCell ref="B48:G48"/>
    <mergeCell ref="H48:M48"/>
    <mergeCell ref="N48:S48"/>
    <mergeCell ref="T48:Y48"/>
    <mergeCell ref="B49:G49"/>
    <mergeCell ref="H49:M49"/>
    <mergeCell ref="N49:S49"/>
    <mergeCell ref="T49:Y49"/>
    <mergeCell ref="B50:G50"/>
    <mergeCell ref="H50:M50"/>
    <mergeCell ref="N50:S50"/>
    <mergeCell ref="T50:Y50"/>
    <mergeCell ref="B51:G51"/>
    <mergeCell ref="H51:M51"/>
    <mergeCell ref="N51:S51"/>
    <mergeCell ref="T51:Y51"/>
    <mergeCell ref="B52:G52"/>
    <mergeCell ref="H52:M52"/>
    <mergeCell ref="N52:S52"/>
    <mergeCell ref="T52:Y52"/>
    <mergeCell ref="B56:G56"/>
    <mergeCell ref="H56:M56"/>
    <mergeCell ref="N56:S56"/>
    <mergeCell ref="T56:Y56"/>
    <mergeCell ref="B57:G57"/>
    <mergeCell ref="H57:M57"/>
    <mergeCell ref="N57:S57"/>
    <mergeCell ref="T57:Y57"/>
    <mergeCell ref="B53:G53"/>
    <mergeCell ref="H53:M53"/>
    <mergeCell ref="N53:S53"/>
    <mergeCell ref="T53:Y53"/>
    <mergeCell ref="B54:G54"/>
    <mergeCell ref="H54:M54"/>
    <mergeCell ref="N54:S54"/>
    <mergeCell ref="T54:Y54"/>
    <mergeCell ref="B55:G55"/>
    <mergeCell ref="H55:M55"/>
    <mergeCell ref="N55:S55"/>
    <mergeCell ref="T55:Y55"/>
    <mergeCell ref="N26:S26"/>
    <mergeCell ref="N27:S27"/>
    <mergeCell ref="T13:Y13"/>
    <mergeCell ref="T14:Y14"/>
    <mergeCell ref="T15:Y15"/>
    <mergeCell ref="T16:Y16"/>
    <mergeCell ref="T17:Y17"/>
    <mergeCell ref="T18:Y18"/>
    <mergeCell ref="T19:Y19"/>
    <mergeCell ref="T20:Y20"/>
    <mergeCell ref="T21:Y21"/>
    <mergeCell ref="T22:Y22"/>
    <mergeCell ref="T23:Y23"/>
    <mergeCell ref="T24:Y24"/>
    <mergeCell ref="T25:Y25"/>
    <mergeCell ref="T26:Y26"/>
    <mergeCell ref="T27:Y27"/>
    <mergeCell ref="N13:S13"/>
    <mergeCell ref="N14:S14"/>
    <mergeCell ref="N22:S22"/>
    <mergeCell ref="AF20:AK20"/>
    <mergeCell ref="AF21:AK21"/>
    <mergeCell ref="Z22:AE22"/>
    <mergeCell ref="Z23:AE23"/>
    <mergeCell ref="AR22:AW22"/>
    <mergeCell ref="AR23:AW23"/>
    <mergeCell ref="AL23:AQ23"/>
    <mergeCell ref="AF23:AK23"/>
    <mergeCell ref="AL25:AQ25"/>
    <mergeCell ref="AL26:AQ26"/>
    <mergeCell ref="AL27:AQ27"/>
    <mergeCell ref="Z26:AE26"/>
    <mergeCell ref="Z27:AE27"/>
    <mergeCell ref="AR25:AW25"/>
    <mergeCell ref="AR26:AW26"/>
    <mergeCell ref="AR27:AW27"/>
    <mergeCell ref="AX13:BC13"/>
    <mergeCell ref="AF14:AK14"/>
    <mergeCell ref="AF15:AK15"/>
    <mergeCell ref="AF16:AK16"/>
    <mergeCell ref="AF17:AK17"/>
    <mergeCell ref="AF18:AK18"/>
    <mergeCell ref="AF19:AK19"/>
    <mergeCell ref="AF22:AK22"/>
    <mergeCell ref="AF24:AK24"/>
    <mergeCell ref="AF25:AK25"/>
    <mergeCell ref="Z13:AE13"/>
    <mergeCell ref="Z14:AE14"/>
    <mergeCell ref="Z15:AE15"/>
    <mergeCell ref="Z16:AE16"/>
    <mergeCell ref="Z17:AE17"/>
    <mergeCell ref="Z18:AE18"/>
    <mergeCell ref="BD13:BI13"/>
    <mergeCell ref="BD14:BI14"/>
    <mergeCell ref="BD15:BI15"/>
    <mergeCell ref="BD16:BI16"/>
    <mergeCell ref="BD17:BI17"/>
    <mergeCell ref="BD18:BI18"/>
    <mergeCell ref="BD19:BI19"/>
    <mergeCell ref="BD20:BI20"/>
    <mergeCell ref="BD21:BI21"/>
    <mergeCell ref="BD22:BI22"/>
    <mergeCell ref="BD23:BI23"/>
    <mergeCell ref="BD24:BI24"/>
    <mergeCell ref="BD25:BI25"/>
    <mergeCell ref="BD26:BI26"/>
    <mergeCell ref="BD27:BI27"/>
    <mergeCell ref="AR13:AW13"/>
    <mergeCell ref="AR14:AW14"/>
    <mergeCell ref="AX27:BC27"/>
    <mergeCell ref="AR15:AW15"/>
    <mergeCell ref="AR16:AW16"/>
    <mergeCell ref="AR17:AW17"/>
    <mergeCell ref="AR18:AW18"/>
    <mergeCell ref="AR19:AW19"/>
    <mergeCell ref="AR20:AW20"/>
    <mergeCell ref="AR21:AW21"/>
    <mergeCell ref="AX14:BC14"/>
    <mergeCell ref="AX15:BC15"/>
    <mergeCell ref="AX16:BC16"/>
    <mergeCell ref="AX17:BC17"/>
    <mergeCell ref="AX18:BC18"/>
    <mergeCell ref="AX19:BC19"/>
    <mergeCell ref="AX20:BC20"/>
    <mergeCell ref="Q32:S32"/>
    <mergeCell ref="BJ22:BO22"/>
    <mergeCell ref="BJ23:BO23"/>
    <mergeCell ref="BJ24:BO24"/>
    <mergeCell ref="BJ25:BO25"/>
    <mergeCell ref="BJ26:BO26"/>
    <mergeCell ref="BJ27:BO27"/>
    <mergeCell ref="BP22:BU22"/>
    <mergeCell ref="BP23:BU23"/>
    <mergeCell ref="BP24:BU24"/>
    <mergeCell ref="BP25:BU25"/>
    <mergeCell ref="BP26:BU26"/>
    <mergeCell ref="BP27:BU27"/>
    <mergeCell ref="BJ13:BO13"/>
    <mergeCell ref="BJ14:BO14"/>
    <mergeCell ref="BJ15:BO15"/>
    <mergeCell ref="BJ16:BO16"/>
    <mergeCell ref="BJ17:BO17"/>
    <mergeCell ref="BJ18:BO18"/>
    <mergeCell ref="BJ19:BO19"/>
    <mergeCell ref="BJ20:BO20"/>
    <mergeCell ref="BJ21:BO21"/>
    <mergeCell ref="BP13:BU13"/>
    <mergeCell ref="BP14:BU14"/>
    <mergeCell ref="BP15:BU15"/>
    <mergeCell ref="BP16:BU16"/>
    <mergeCell ref="BP17:BU17"/>
    <mergeCell ref="BP18:BU18"/>
    <mergeCell ref="BP19:BU19"/>
    <mergeCell ref="BP20:BU20"/>
    <mergeCell ref="BP21:BU21"/>
    <mergeCell ref="AR24:AW24"/>
    <mergeCell ref="B36:D36"/>
    <mergeCell ref="B37:D37"/>
    <mergeCell ref="B38:D38"/>
    <mergeCell ref="B39:D39"/>
    <mergeCell ref="E32:G32"/>
    <mergeCell ref="E33:G33"/>
    <mergeCell ref="E34:G34"/>
    <mergeCell ref="E35:G35"/>
    <mergeCell ref="E36:G36"/>
    <mergeCell ref="E37:G37"/>
    <mergeCell ref="E38:G38"/>
    <mergeCell ref="E39:G39"/>
    <mergeCell ref="B34:D34"/>
    <mergeCell ref="B35:D35"/>
    <mergeCell ref="BV13:CA13"/>
    <mergeCell ref="BV14:CA14"/>
    <mergeCell ref="BV15:CA15"/>
    <mergeCell ref="BV16:CA16"/>
    <mergeCell ref="BV17:CA17"/>
    <mergeCell ref="BV18:CA18"/>
    <mergeCell ref="BV19:CA19"/>
    <mergeCell ref="BV20:CA20"/>
    <mergeCell ref="BV21:CA21"/>
    <mergeCell ref="BV22:CA22"/>
    <mergeCell ref="BV23:CA23"/>
    <mergeCell ref="BV24:CA24"/>
    <mergeCell ref="BV25:CA25"/>
    <mergeCell ref="BV26:CA26"/>
    <mergeCell ref="BV27:CA27"/>
    <mergeCell ref="B31:D31"/>
    <mergeCell ref="B32:D32"/>
    <mergeCell ref="E31:G31"/>
    <mergeCell ref="AU31:AW31"/>
    <mergeCell ref="AR32:AT32"/>
    <mergeCell ref="AU32:AW32"/>
    <mergeCell ref="AR33:AT33"/>
    <mergeCell ref="AU33:AW33"/>
    <mergeCell ref="AR34:AT34"/>
    <mergeCell ref="AU34:AW34"/>
    <mergeCell ref="AR35:AT35"/>
    <mergeCell ref="AU35:AW35"/>
    <mergeCell ref="AR36:AT36"/>
    <mergeCell ref="AU36:AW36"/>
    <mergeCell ref="AR37:AT37"/>
    <mergeCell ref="AU37:AW37"/>
    <mergeCell ref="AR38:AT38"/>
    <mergeCell ref="AU38:AW38"/>
    <mergeCell ref="AR39:AT39"/>
    <mergeCell ref="AU39:AW39"/>
    <mergeCell ref="AL32:AN32"/>
    <mergeCell ref="AO32:AQ32"/>
    <mergeCell ref="AL33:AN33"/>
    <mergeCell ref="AO33:AQ33"/>
    <mergeCell ref="AL34:AN34"/>
    <mergeCell ref="AO34:AQ34"/>
    <mergeCell ref="AL35:AN35"/>
    <mergeCell ref="AO35:AQ35"/>
    <mergeCell ref="AL36:AN36"/>
    <mergeCell ref="AO36:AQ36"/>
    <mergeCell ref="AL37:AN37"/>
    <mergeCell ref="AO37:AQ37"/>
    <mergeCell ref="AL38:AN38"/>
    <mergeCell ref="AO38:AQ38"/>
    <mergeCell ref="AL39:AN39"/>
    <mergeCell ref="AO39:AQ39"/>
    <mergeCell ref="AR31:AT31"/>
    <mergeCell ref="AL42:AQ42"/>
    <mergeCell ref="AL43:AQ43"/>
    <mergeCell ref="AL44:AQ44"/>
    <mergeCell ref="AL45:AQ45"/>
    <mergeCell ref="AL46:AQ46"/>
    <mergeCell ref="AL47:AQ47"/>
    <mergeCell ref="AL48:AQ48"/>
    <mergeCell ref="AL49:AQ49"/>
    <mergeCell ref="AL50:AQ50"/>
    <mergeCell ref="AL51:AQ51"/>
    <mergeCell ref="AL52:AQ52"/>
    <mergeCell ref="AL53:AQ53"/>
    <mergeCell ref="AL54:AQ54"/>
    <mergeCell ref="AL55:AQ55"/>
    <mergeCell ref="AL56:AQ56"/>
    <mergeCell ref="AL57:AQ57"/>
    <mergeCell ref="AR42:AW42"/>
    <mergeCell ref="AR43:AW43"/>
    <mergeCell ref="AR44:AW44"/>
    <mergeCell ref="AR45:AW45"/>
    <mergeCell ref="AR46:AW46"/>
    <mergeCell ref="AR47:AW47"/>
    <mergeCell ref="AR48:AW48"/>
    <mergeCell ref="AR49:AW49"/>
    <mergeCell ref="AR50:AW50"/>
    <mergeCell ref="AR51:AW51"/>
    <mergeCell ref="AR52:AW52"/>
    <mergeCell ref="AR53:AW53"/>
    <mergeCell ref="AR54:AW54"/>
    <mergeCell ref="AR55:AW55"/>
    <mergeCell ref="AR56:AW56"/>
    <mergeCell ref="AR57:AW57"/>
  </mergeCells>
  <conditionalFormatting sqref="B13">
    <cfRule type="expression" dxfId="526" priority="1341" stopIfTrue="1">
      <formula>COUNTIF($B$2:$G$9,B13)=0</formula>
    </cfRule>
  </conditionalFormatting>
  <conditionalFormatting sqref="H13">
    <cfRule type="expression" dxfId="525" priority="1225">
      <formula>COUNTIF($H$2:$M$9,H13)=0</formula>
    </cfRule>
  </conditionalFormatting>
  <conditionalFormatting sqref="N13:N14">
    <cfRule type="expression" dxfId="524" priority="1194">
      <formula>COUNTIF($N$2:$S$9,N13)=0</formula>
    </cfRule>
  </conditionalFormatting>
  <conditionalFormatting sqref="T13:T14">
    <cfRule type="expression" dxfId="523" priority="1163">
      <formula>COUNTIF($T$2:$Y$9,T13)=0</formula>
    </cfRule>
  </conditionalFormatting>
  <conditionalFormatting sqref="Z13:AE13">
    <cfRule type="expression" dxfId="522" priority="1125">
      <formula>COUNTIF($Z$2:$AE$9,Z13)=0</formula>
    </cfRule>
  </conditionalFormatting>
  <conditionalFormatting sqref="Z14:AE14">
    <cfRule type="expression" dxfId="521" priority="1124">
      <formula>COUNTIF($Z$2:$AE$9,Z14)=0</formula>
    </cfRule>
  </conditionalFormatting>
  <conditionalFormatting sqref="Z15:AE15">
    <cfRule type="expression" dxfId="520" priority="1123">
      <formula>COUNTIF($Z$2:$AE$9,Z15)=0</formula>
    </cfRule>
  </conditionalFormatting>
  <conditionalFormatting sqref="Z16:AE16">
    <cfRule type="expression" dxfId="519" priority="1122">
      <formula>COUNTIF($Z$2:$AE$9,Z16)=0</formula>
    </cfRule>
  </conditionalFormatting>
  <conditionalFormatting sqref="Z17:AE17">
    <cfRule type="expression" dxfId="518" priority="1121">
      <formula>COUNTIF($Z$2:$AE$9,Z17)=0</formula>
    </cfRule>
  </conditionalFormatting>
  <conditionalFormatting sqref="Z18:AE18">
    <cfRule type="expression" dxfId="517" priority="1120">
      <formula>COUNTIF($Z$2:$AE$9,Z18)=0</formula>
    </cfRule>
  </conditionalFormatting>
  <conditionalFormatting sqref="Z19:AE19">
    <cfRule type="expression" dxfId="516" priority="1119">
      <formula>COUNTIF($Z$2:$AE$9,Z19)=0</formula>
    </cfRule>
  </conditionalFormatting>
  <conditionalFormatting sqref="Z20:AE20">
    <cfRule type="expression" dxfId="515" priority="1118">
      <formula>COUNTIF($Z$2:$AE$9,Z20)=0</formula>
    </cfRule>
  </conditionalFormatting>
  <conditionalFormatting sqref="Z21:AE21">
    <cfRule type="expression" dxfId="514" priority="1117">
      <formula>COUNTIF($Z$2:$AE$9,Z21)=0</formula>
    </cfRule>
  </conditionalFormatting>
  <conditionalFormatting sqref="Z22:AE22">
    <cfRule type="expression" dxfId="513" priority="1116">
      <formula>COUNTIF($Z$2:$AE$9,Z22)=0</formula>
    </cfRule>
  </conditionalFormatting>
  <conditionalFormatting sqref="Z23:AE23">
    <cfRule type="expression" dxfId="512" priority="1115">
      <formula>COUNTIF($Z$2:$AE$9,Z23)=0</formula>
    </cfRule>
  </conditionalFormatting>
  <conditionalFormatting sqref="Z24:AE24">
    <cfRule type="expression" dxfId="511" priority="1114">
      <formula>COUNTIF($Z$2:$AE$9,Z24)=0</formula>
    </cfRule>
  </conditionalFormatting>
  <conditionalFormatting sqref="Z25:AE25">
    <cfRule type="expression" dxfId="510" priority="1113">
      <formula>COUNTIF($Z$2:$AE$9,Z25)=0</formula>
    </cfRule>
  </conditionalFormatting>
  <conditionalFormatting sqref="Z26:AE26">
    <cfRule type="expression" dxfId="509" priority="1112">
      <formula>COUNTIF($Z$2:$AE$9,Z26)=0</formula>
    </cfRule>
  </conditionalFormatting>
  <conditionalFormatting sqref="Z27:AE27">
    <cfRule type="expression" dxfId="508" priority="1111">
      <formula>COUNTIF($Z$2:$AE$9,Z27)=0</formula>
    </cfRule>
  </conditionalFormatting>
  <conditionalFormatting sqref="AF13:AF14">
    <cfRule type="expression" dxfId="507" priority="1094">
      <formula>COUNTIF($AF$2:$AK$9,AF13)=0</formula>
    </cfRule>
  </conditionalFormatting>
  <conditionalFormatting sqref="AL13:AL14">
    <cfRule type="expression" dxfId="506" priority="1063">
      <formula>COUNTIF($AL$2:$AQ$9,AL13)=0</formula>
    </cfRule>
  </conditionalFormatting>
  <conditionalFormatting sqref="AR13:AR14">
    <cfRule type="expression" dxfId="505" priority="1032">
      <formula>COUNTIF($AR$2:$AW$9,AR13)=0</formula>
    </cfRule>
  </conditionalFormatting>
  <conditionalFormatting sqref="AX13">
    <cfRule type="expression" dxfId="504" priority="994">
      <formula>COUNTIF($AX$2:$BC$9,AX13)=0</formula>
    </cfRule>
  </conditionalFormatting>
  <conditionalFormatting sqref="AX14:BC14">
    <cfRule type="expression" dxfId="503" priority="993">
      <formula>COUNTIF($AX$2:$BC$9,AX14)=0</formula>
    </cfRule>
  </conditionalFormatting>
  <conditionalFormatting sqref="AX15:BC15">
    <cfRule type="expression" dxfId="502" priority="992">
      <formula>COUNTIF($AX$2:$BC$9,AX15)=0</formula>
    </cfRule>
  </conditionalFormatting>
  <conditionalFormatting sqref="AX16:BC16">
    <cfRule type="expression" dxfId="501" priority="991">
      <formula>COUNTIF($AX$2:$BC$9,AX16)=0</formula>
    </cfRule>
  </conditionalFormatting>
  <conditionalFormatting sqref="AX17:BC17">
    <cfRule type="expression" dxfId="500" priority="990">
      <formula>COUNTIF($AX$2:$BC$9,AX17)=0</formula>
    </cfRule>
  </conditionalFormatting>
  <conditionalFormatting sqref="AX18:BC18">
    <cfRule type="expression" dxfId="499" priority="989">
      <formula>COUNTIF($AX$2:$BC$9,AX18)=0</formula>
    </cfRule>
  </conditionalFormatting>
  <conditionalFormatting sqref="AX19:BC19">
    <cfRule type="expression" dxfId="498" priority="988">
      <formula>COUNTIF($AX$2:$BC$9,AX19)=0</formula>
    </cfRule>
  </conditionalFormatting>
  <conditionalFormatting sqref="AX20:BC20">
    <cfRule type="expression" dxfId="497" priority="987">
      <formula>COUNTIF($AX$2:$BC$9,AX20)=0</formula>
    </cfRule>
  </conditionalFormatting>
  <conditionalFormatting sqref="AX21:BC21">
    <cfRule type="expression" dxfId="496" priority="986">
      <formula>COUNTIF($AX$2:$BC$9,AX21)=0</formula>
    </cfRule>
  </conditionalFormatting>
  <conditionalFormatting sqref="AX22:BC22">
    <cfRule type="expression" dxfId="495" priority="985">
      <formula>COUNTIF($AX$2:$BC$9,AX22)=0</formula>
    </cfRule>
  </conditionalFormatting>
  <conditionalFormatting sqref="AX23:BC23">
    <cfRule type="expression" dxfId="494" priority="984">
      <formula>COUNTIF($AX$2:$BC$9,AX23)=0</formula>
    </cfRule>
  </conditionalFormatting>
  <conditionalFormatting sqref="AX24:BC24">
    <cfRule type="expression" dxfId="493" priority="983">
      <formula>COUNTIF($AX$2:$BC$9,AX24)=0</formula>
    </cfRule>
  </conditionalFormatting>
  <conditionalFormatting sqref="AX25:BC25">
    <cfRule type="expression" dxfId="492" priority="982">
      <formula>COUNTIF($AX$2:$BC$9,AX25)=0</formula>
    </cfRule>
  </conditionalFormatting>
  <conditionalFormatting sqref="AX26:BC26">
    <cfRule type="expression" dxfId="491" priority="981">
      <formula>COUNTIF($AX$2:$BC$9,AX26)=0</formula>
    </cfRule>
  </conditionalFormatting>
  <conditionalFormatting sqref="AX27:BC27">
    <cfRule type="expression" dxfId="490" priority="980">
      <formula>COUNTIF($AX$2:$BC$9,AX27)=0</formula>
    </cfRule>
  </conditionalFormatting>
  <conditionalFormatting sqref="BD13:BD14">
    <cfRule type="expression" dxfId="489" priority="963">
      <formula>COUNTIF($BD$2:$BI$9,BD13)=0</formula>
    </cfRule>
  </conditionalFormatting>
  <conditionalFormatting sqref="B43:B57">
    <cfRule type="expression" dxfId="488" priority="948" stopIfTrue="1">
      <formula>COUNTIF($B$32:$G$39,B43)=0</formula>
    </cfRule>
  </conditionalFormatting>
  <conditionalFormatting sqref="N43:N44">
    <cfRule type="expression" dxfId="487" priority="870">
      <formula>COUNTIF($N$32:$S$39,N43)=0</formula>
    </cfRule>
  </conditionalFormatting>
  <conditionalFormatting sqref="CB13:CB14">
    <cfRule type="expression" dxfId="486" priority="756">
      <formula>COUNTIF($CB$2:$CG$9,CB13)=0</formula>
    </cfRule>
  </conditionalFormatting>
  <conditionalFormatting sqref="CH13:CH14">
    <cfRule type="expression" dxfId="485" priority="739">
      <formula>COUNTIF($CH$2:$CM$9,CH13)=0</formula>
    </cfRule>
  </conditionalFormatting>
  <conditionalFormatting sqref="CN13:CN14">
    <cfRule type="expression" dxfId="484" priority="722">
      <formula>COUNTIF($CN$2:$CS$9,CN13)=0</formula>
    </cfRule>
  </conditionalFormatting>
  <conditionalFormatting sqref="B14">
    <cfRule type="expression" dxfId="483" priority="656" stopIfTrue="1">
      <formula>COUNTIF($B$2:$G$9,B14)=0</formula>
    </cfRule>
  </conditionalFormatting>
  <conditionalFormatting sqref="B15">
    <cfRule type="expression" dxfId="482" priority="655" stopIfTrue="1">
      <formula>COUNTIF($B$2:$G$9,B15)=0</formula>
    </cfRule>
  </conditionalFormatting>
  <conditionalFormatting sqref="B16">
    <cfRule type="expression" dxfId="481" priority="654" stopIfTrue="1">
      <formula>COUNTIF($B$2:$G$9,B16)=0</formula>
    </cfRule>
  </conditionalFormatting>
  <conditionalFormatting sqref="B17">
    <cfRule type="expression" dxfId="480" priority="653" stopIfTrue="1">
      <formula>COUNTIF($B$2:$G$9,B17)=0</formula>
    </cfRule>
  </conditionalFormatting>
  <conditionalFormatting sqref="B18">
    <cfRule type="expression" dxfId="479" priority="652" stopIfTrue="1">
      <formula>COUNTIF($B$2:$G$9,B18)=0</formula>
    </cfRule>
  </conditionalFormatting>
  <conditionalFormatting sqref="B19">
    <cfRule type="expression" dxfId="478" priority="651" stopIfTrue="1">
      <formula>COUNTIF($B$2:$G$9,B19)=0</formula>
    </cfRule>
  </conditionalFormatting>
  <conditionalFormatting sqref="B20">
    <cfRule type="expression" dxfId="477" priority="650" stopIfTrue="1">
      <formula>COUNTIF($B$2:$G$9,B20)=0</formula>
    </cfRule>
  </conditionalFormatting>
  <conditionalFormatting sqref="B21">
    <cfRule type="expression" dxfId="476" priority="649" stopIfTrue="1">
      <formula>COUNTIF($B$2:$G$9,B21)=0</formula>
    </cfRule>
  </conditionalFormatting>
  <conditionalFormatting sqref="B22">
    <cfRule type="expression" dxfId="475" priority="648" stopIfTrue="1">
      <formula>COUNTIF($B$2:$G$9,B22)=0</formula>
    </cfRule>
  </conditionalFormatting>
  <conditionalFormatting sqref="B23">
    <cfRule type="expression" dxfId="474" priority="647" stopIfTrue="1">
      <formula>COUNTIF($B$2:$G$9,B23)=0</formula>
    </cfRule>
  </conditionalFormatting>
  <conditionalFormatting sqref="B24">
    <cfRule type="expression" dxfId="473" priority="646" stopIfTrue="1">
      <formula>COUNTIF($B$2:$G$9,B24)=0</formula>
    </cfRule>
  </conditionalFormatting>
  <conditionalFormatting sqref="B25">
    <cfRule type="expression" dxfId="472" priority="645" stopIfTrue="1">
      <formula>COUNTIF($B$2:$G$9,B25)=0</formula>
    </cfRule>
  </conditionalFormatting>
  <conditionalFormatting sqref="B26">
    <cfRule type="expression" dxfId="471" priority="644" stopIfTrue="1">
      <formula>COUNTIF($B$2:$G$9,B26)=0</formula>
    </cfRule>
  </conditionalFormatting>
  <conditionalFormatting sqref="B27">
    <cfRule type="expression" dxfId="470" priority="643" stopIfTrue="1">
      <formula>COUNTIF($B$2:$G$9,B27)=0</formula>
    </cfRule>
  </conditionalFormatting>
  <conditionalFormatting sqref="H14">
    <cfRule type="expression" dxfId="469" priority="642">
      <formula>COUNTIF($H$2:$M$9,H14)=0</formula>
    </cfRule>
  </conditionalFormatting>
  <conditionalFormatting sqref="H15">
    <cfRule type="expression" dxfId="468" priority="641">
      <formula>COUNTIF($H$2:$M$9,H15)=0</formula>
    </cfRule>
  </conditionalFormatting>
  <conditionalFormatting sqref="H16">
    <cfRule type="expression" dxfId="467" priority="640">
      <formula>COUNTIF($H$2:$M$9,H16)=0</formula>
    </cfRule>
  </conditionalFormatting>
  <conditionalFormatting sqref="H17">
    <cfRule type="expression" dxfId="466" priority="639">
      <formula>COUNTIF($H$2:$M$9,H17)=0</formula>
    </cfRule>
  </conditionalFormatting>
  <conditionalFormatting sqref="H18">
    <cfRule type="expression" dxfId="465" priority="638">
      <formula>COUNTIF($H$2:$M$9,H18)=0</formula>
    </cfRule>
  </conditionalFormatting>
  <conditionalFormatting sqref="H19">
    <cfRule type="expression" dxfId="464" priority="637">
      <formula>COUNTIF($H$2:$M$9,H19)=0</formula>
    </cfRule>
  </conditionalFormatting>
  <conditionalFormatting sqref="H20">
    <cfRule type="expression" dxfId="463" priority="636">
      <formula>COUNTIF($H$2:$M$9,H20)=0</formula>
    </cfRule>
  </conditionalFormatting>
  <conditionalFormatting sqref="H21">
    <cfRule type="expression" dxfId="462" priority="635">
      <formula>COUNTIF($H$2:$M$9,H21)=0</formula>
    </cfRule>
  </conditionalFormatting>
  <conditionalFormatting sqref="H22">
    <cfRule type="expression" dxfId="461" priority="634">
      <formula>COUNTIF($H$2:$M$9,H22)=0</formula>
    </cfRule>
  </conditionalFormatting>
  <conditionalFormatting sqref="H23">
    <cfRule type="expression" dxfId="460" priority="633">
      <formula>COUNTIF($H$2:$M$9,H23)=0</formula>
    </cfRule>
  </conditionalFormatting>
  <conditionalFormatting sqref="H24">
    <cfRule type="expression" dxfId="459" priority="632">
      <formula>COUNTIF($H$2:$M$9,H24)=0</formula>
    </cfRule>
  </conditionalFormatting>
  <conditionalFormatting sqref="H25">
    <cfRule type="expression" dxfId="458" priority="631">
      <formula>COUNTIF($H$2:$M$9,H25)=0</formula>
    </cfRule>
  </conditionalFormatting>
  <conditionalFormatting sqref="H26">
    <cfRule type="expression" dxfId="457" priority="630">
      <formula>COUNTIF($H$2:$M$9,H26)=0</formula>
    </cfRule>
  </conditionalFormatting>
  <conditionalFormatting sqref="H27">
    <cfRule type="expression" dxfId="456" priority="629">
      <formula>COUNTIF($H$2:$M$9,H27)=0</formula>
    </cfRule>
  </conditionalFormatting>
  <conditionalFormatting sqref="BJ13">
    <cfRule type="expression" dxfId="455" priority="591">
      <formula>COUNTIF($BJ$2:$BO$9,$BJ13)=0</formula>
    </cfRule>
  </conditionalFormatting>
  <conditionalFormatting sqref="BJ14">
    <cfRule type="expression" dxfId="454" priority="590">
      <formula>COUNTIF($BJ$2:$BO$9,$BJ14)=0</formula>
    </cfRule>
  </conditionalFormatting>
  <conditionalFormatting sqref="BJ27">
    <cfRule type="expression" dxfId="453" priority="577">
      <formula>COUNTIF($BJ$2:$BO$9,$BJ27)=0</formula>
    </cfRule>
  </conditionalFormatting>
  <conditionalFormatting sqref="BP13">
    <cfRule type="expression" dxfId="452" priority="576">
      <formula>COUNTIF($BP$2:$BU$9,$BP13)=0</formula>
    </cfRule>
  </conditionalFormatting>
  <conditionalFormatting sqref="BP14">
    <cfRule type="expression" dxfId="451" priority="575">
      <formula>COUNTIF($BP$2:$BU$9,$BP14)=0</formula>
    </cfRule>
  </conditionalFormatting>
  <conditionalFormatting sqref="BV13">
    <cfRule type="expression" dxfId="450" priority="542">
      <formula>COUNTIF($BV$2:$CA$9,$BV13)=0</formula>
    </cfRule>
  </conditionalFormatting>
  <conditionalFormatting sqref="BV14">
    <cfRule type="expression" dxfId="449" priority="537">
      <formula>COUNTIF($BV$2:$CA$9,$BV14)=0</formula>
    </cfRule>
  </conditionalFormatting>
  <conditionalFormatting sqref="AF15">
    <cfRule type="expression" dxfId="448" priority="511">
      <formula>COUNTIF($AF$2:$AK$9,AF15)=0</formula>
    </cfRule>
  </conditionalFormatting>
  <conditionalFormatting sqref="AF16">
    <cfRule type="expression" dxfId="447" priority="510">
      <formula>COUNTIF($AF$2:$AK$9,AF16)=0</formula>
    </cfRule>
  </conditionalFormatting>
  <conditionalFormatting sqref="AF17">
    <cfRule type="expression" dxfId="446" priority="509">
      <formula>COUNTIF($AF$2:$AK$9,AF17)=0</formula>
    </cfRule>
  </conditionalFormatting>
  <conditionalFormatting sqref="AF18">
    <cfRule type="expression" dxfId="445" priority="508">
      <formula>COUNTIF($AF$2:$AK$9,AF18)=0</formula>
    </cfRule>
  </conditionalFormatting>
  <conditionalFormatting sqref="AF19">
    <cfRule type="expression" dxfId="444" priority="507">
      <formula>COUNTIF($AF$2:$AK$9,AF19)=0</formula>
    </cfRule>
  </conditionalFormatting>
  <conditionalFormatting sqref="AF20">
    <cfRule type="expression" dxfId="443" priority="506">
      <formula>COUNTIF($AF$2:$AK$9,AF20)=0</formula>
    </cfRule>
  </conditionalFormatting>
  <conditionalFormatting sqref="AF21">
    <cfRule type="expression" dxfId="442" priority="505">
      <formula>COUNTIF($AF$2:$AK$9,AF21)=0</formula>
    </cfRule>
  </conditionalFormatting>
  <conditionalFormatting sqref="AF22">
    <cfRule type="expression" dxfId="441" priority="504">
      <formula>COUNTIF($AF$2:$AK$9,AF22)=0</formula>
    </cfRule>
  </conditionalFormatting>
  <conditionalFormatting sqref="AF23">
    <cfRule type="expression" dxfId="440" priority="503">
      <formula>COUNTIF($AF$2:$AK$9,AF23)=0</formula>
    </cfRule>
  </conditionalFormatting>
  <conditionalFormatting sqref="AF24">
    <cfRule type="expression" dxfId="439" priority="502">
      <formula>COUNTIF($AF$2:$AK$9,AF24)=0</formula>
    </cfRule>
  </conditionalFormatting>
  <conditionalFormatting sqref="AF25">
    <cfRule type="expression" dxfId="438" priority="501">
      <formula>COUNTIF($AF$2:$AK$9,AF25)=0</formula>
    </cfRule>
  </conditionalFormatting>
  <conditionalFormatting sqref="AF26">
    <cfRule type="expression" dxfId="437" priority="500">
      <formula>COUNTIF($AF$2:$AK$9,AF26)=0</formula>
    </cfRule>
  </conditionalFormatting>
  <conditionalFormatting sqref="AF27">
    <cfRule type="expression" dxfId="436" priority="499">
      <formula>COUNTIF($AF$2:$AK$9,AF27)=0</formula>
    </cfRule>
  </conditionalFormatting>
  <conditionalFormatting sqref="AL15">
    <cfRule type="expression" dxfId="435" priority="498">
      <formula>COUNTIF($AL$2:$AQ$9,AL15)=0</formula>
    </cfRule>
  </conditionalFormatting>
  <conditionalFormatting sqref="AL16">
    <cfRule type="expression" dxfId="434" priority="497">
      <formula>COUNTIF($AL$2:$AQ$9,AL16)=0</formula>
    </cfRule>
  </conditionalFormatting>
  <conditionalFormatting sqref="AL17">
    <cfRule type="expression" dxfId="433" priority="496">
      <formula>COUNTIF($AL$2:$AQ$9,AL17)=0</formula>
    </cfRule>
  </conditionalFormatting>
  <conditionalFormatting sqref="AL18">
    <cfRule type="expression" dxfId="432" priority="495">
      <formula>COUNTIF($AL$2:$AQ$9,AL18)=0</formula>
    </cfRule>
  </conditionalFormatting>
  <conditionalFormatting sqref="AL19">
    <cfRule type="expression" dxfId="431" priority="494">
      <formula>COUNTIF($AL$2:$AQ$9,AL19)=0</formula>
    </cfRule>
  </conditionalFormatting>
  <conditionalFormatting sqref="AL20">
    <cfRule type="expression" dxfId="430" priority="493">
      <formula>COUNTIF($AL$2:$AQ$9,AL20)=0</formula>
    </cfRule>
  </conditionalFormatting>
  <conditionalFormatting sqref="AL21">
    <cfRule type="expression" dxfId="429" priority="492">
      <formula>COUNTIF($AL$2:$AQ$9,AL21)=0</formula>
    </cfRule>
  </conditionalFormatting>
  <conditionalFormatting sqref="AL22">
    <cfRule type="expression" dxfId="428" priority="491">
      <formula>COUNTIF($AL$2:$AQ$9,AL22)=0</formula>
    </cfRule>
  </conditionalFormatting>
  <conditionalFormatting sqref="AL23">
    <cfRule type="expression" dxfId="427" priority="490">
      <formula>COUNTIF($AL$2:$AQ$9,AL23)=0</formula>
    </cfRule>
  </conditionalFormatting>
  <conditionalFormatting sqref="AL24">
    <cfRule type="expression" dxfId="426" priority="489">
      <formula>COUNTIF($AL$2:$AQ$9,AL24)=0</formula>
    </cfRule>
  </conditionalFormatting>
  <conditionalFormatting sqref="AL25">
    <cfRule type="expression" dxfId="425" priority="488">
      <formula>COUNTIF($AL$2:$AQ$9,AL25)=0</formula>
    </cfRule>
  </conditionalFormatting>
  <conditionalFormatting sqref="AL26">
    <cfRule type="expression" dxfId="424" priority="487">
      <formula>COUNTIF($AL$2:$AQ$9,AL26)=0</formula>
    </cfRule>
  </conditionalFormatting>
  <conditionalFormatting sqref="AL27">
    <cfRule type="expression" dxfId="423" priority="486">
      <formula>COUNTIF($AL$2:$AQ$9,AL27)=0</formula>
    </cfRule>
  </conditionalFormatting>
  <conditionalFormatting sqref="N15">
    <cfRule type="expression" dxfId="422" priority="485">
      <formula>COUNTIF($N$2:$S$9,N15)=0</formula>
    </cfRule>
  </conditionalFormatting>
  <conditionalFormatting sqref="N16">
    <cfRule type="expression" dxfId="421" priority="484">
      <formula>COUNTIF($N$2:$S$9,N16)=0</formula>
    </cfRule>
  </conditionalFormatting>
  <conditionalFormatting sqref="N17">
    <cfRule type="expression" dxfId="420" priority="483">
      <formula>COUNTIF($N$2:$S$9,N17)=0</formula>
    </cfRule>
  </conditionalFormatting>
  <conditionalFormatting sqref="N18">
    <cfRule type="expression" dxfId="419" priority="482">
      <formula>COUNTIF($N$2:$S$9,N18)=0</formula>
    </cfRule>
  </conditionalFormatting>
  <conditionalFormatting sqref="N19">
    <cfRule type="expression" dxfId="418" priority="481">
      <formula>COUNTIF($N$2:$S$9,N19)=0</formula>
    </cfRule>
  </conditionalFormatting>
  <conditionalFormatting sqref="N20">
    <cfRule type="expression" dxfId="417" priority="480">
      <formula>COUNTIF($N$2:$S$9,N20)=0</formula>
    </cfRule>
  </conditionalFormatting>
  <conditionalFormatting sqref="N21">
    <cfRule type="expression" dxfId="416" priority="479">
      <formula>COUNTIF($N$2:$S$9,N21)=0</formula>
    </cfRule>
  </conditionalFormatting>
  <conditionalFormatting sqref="N22">
    <cfRule type="expression" dxfId="415" priority="478">
      <formula>COUNTIF($N$2:$S$9,N22)=0</formula>
    </cfRule>
  </conditionalFormatting>
  <conditionalFormatting sqref="N23">
    <cfRule type="expression" dxfId="414" priority="477">
      <formula>COUNTIF($N$2:$S$9,N23)=0</formula>
    </cfRule>
  </conditionalFormatting>
  <conditionalFormatting sqref="N24">
    <cfRule type="expression" dxfId="413" priority="476">
      <formula>COUNTIF($N$2:$S$9,N24)=0</formula>
    </cfRule>
  </conditionalFormatting>
  <conditionalFormatting sqref="N25">
    <cfRule type="expression" dxfId="412" priority="475">
      <formula>COUNTIF($N$2:$S$9,N25)=0</formula>
    </cfRule>
  </conditionalFormatting>
  <conditionalFormatting sqref="N26">
    <cfRule type="expression" dxfId="411" priority="474">
      <formula>COUNTIF($N$2:$S$9,N26)=0</formula>
    </cfRule>
  </conditionalFormatting>
  <conditionalFormatting sqref="N27">
    <cfRule type="expression" dxfId="410" priority="473">
      <formula>COUNTIF($N$2:$S$9,N27)=0</formula>
    </cfRule>
  </conditionalFormatting>
  <conditionalFormatting sqref="T15">
    <cfRule type="expression" dxfId="409" priority="472">
      <formula>COUNTIF($T$2:$Y$9,T15)=0</formula>
    </cfRule>
  </conditionalFormatting>
  <conditionalFormatting sqref="T16">
    <cfRule type="expression" dxfId="408" priority="471">
      <formula>COUNTIF($T$2:$Y$9,T16)=0</formula>
    </cfRule>
  </conditionalFormatting>
  <conditionalFormatting sqref="T17">
    <cfRule type="expression" dxfId="407" priority="470">
      <formula>COUNTIF($T$2:$Y$9,T17)=0</formula>
    </cfRule>
  </conditionalFormatting>
  <conditionalFormatting sqref="T18">
    <cfRule type="expression" dxfId="406" priority="469">
      <formula>COUNTIF($T$2:$Y$9,T18)=0</formula>
    </cfRule>
  </conditionalFormatting>
  <conditionalFormatting sqref="T19">
    <cfRule type="expression" dxfId="405" priority="468">
      <formula>COUNTIF($T$2:$Y$9,T19)=0</formula>
    </cfRule>
  </conditionalFormatting>
  <conditionalFormatting sqref="T20">
    <cfRule type="expression" dxfId="404" priority="467">
      <formula>COUNTIF($T$2:$Y$9,T20)=0</formula>
    </cfRule>
  </conditionalFormatting>
  <conditionalFormatting sqref="T21">
    <cfRule type="expression" dxfId="403" priority="466">
      <formula>COUNTIF($T$2:$Y$9,T21)=0</formula>
    </cfRule>
  </conditionalFormatting>
  <conditionalFormatting sqref="T22">
    <cfRule type="expression" dxfId="402" priority="465">
      <formula>COUNTIF($T$2:$Y$9,T22)=0</formula>
    </cfRule>
  </conditionalFormatting>
  <conditionalFormatting sqref="T23">
    <cfRule type="expression" dxfId="401" priority="464">
      <formula>COUNTIF($T$2:$Y$9,T23)=0</formula>
    </cfRule>
  </conditionalFormatting>
  <conditionalFormatting sqref="T24">
    <cfRule type="expression" dxfId="400" priority="463">
      <formula>COUNTIF($T$2:$Y$9,T24)=0</formula>
    </cfRule>
  </conditionalFormatting>
  <conditionalFormatting sqref="T25">
    <cfRule type="expression" dxfId="399" priority="462">
      <formula>COUNTIF($T$2:$Y$9,T25)=0</formula>
    </cfRule>
  </conditionalFormatting>
  <conditionalFormatting sqref="T26">
    <cfRule type="expression" dxfId="398" priority="461">
      <formula>COUNTIF($T$2:$Y$9,T26)=0</formula>
    </cfRule>
  </conditionalFormatting>
  <conditionalFormatting sqref="T27">
    <cfRule type="expression" dxfId="397" priority="460">
      <formula>COUNTIF($T$2:$Y$9,T27)=0</formula>
    </cfRule>
  </conditionalFormatting>
  <conditionalFormatting sqref="AR15">
    <cfRule type="expression" dxfId="396" priority="459">
      <formula>COUNTIF($AR$2:$AW$9,AR15)=0</formula>
    </cfRule>
  </conditionalFormatting>
  <conditionalFormatting sqref="AR16">
    <cfRule type="expression" dxfId="395" priority="458">
      <formula>COUNTIF($AR$2:$AW$9,AR16)=0</formula>
    </cfRule>
  </conditionalFormatting>
  <conditionalFormatting sqref="AR17">
    <cfRule type="expression" dxfId="394" priority="457">
      <formula>COUNTIF($AR$2:$AW$9,AR17)=0</formula>
    </cfRule>
  </conditionalFormatting>
  <conditionalFormatting sqref="AR18">
    <cfRule type="expression" dxfId="393" priority="456">
      <formula>COUNTIF($AR$2:$AW$9,AR18)=0</formula>
    </cfRule>
  </conditionalFormatting>
  <conditionalFormatting sqref="AR19">
    <cfRule type="expression" dxfId="392" priority="455">
      <formula>COUNTIF($AR$2:$AW$9,AR19)=0</formula>
    </cfRule>
  </conditionalFormatting>
  <conditionalFormatting sqref="AR20">
    <cfRule type="expression" dxfId="391" priority="454">
      <formula>COUNTIF($AR$2:$AW$9,AR20)=0</formula>
    </cfRule>
  </conditionalFormatting>
  <conditionalFormatting sqref="AR21">
    <cfRule type="expression" dxfId="390" priority="453">
      <formula>COUNTIF($AR$2:$AW$9,AR21)=0</formula>
    </cfRule>
  </conditionalFormatting>
  <conditionalFormatting sqref="AR22">
    <cfRule type="expression" dxfId="389" priority="452">
      <formula>COUNTIF($AR$2:$AW$9,AR22)=0</formula>
    </cfRule>
  </conditionalFormatting>
  <conditionalFormatting sqref="AR23">
    <cfRule type="expression" dxfId="388" priority="451">
      <formula>COUNTIF($AR$2:$AW$9,AR23)=0</formula>
    </cfRule>
  </conditionalFormatting>
  <conditionalFormatting sqref="AR24">
    <cfRule type="expression" dxfId="387" priority="450">
      <formula>COUNTIF($AR$2:$AW$9,AR24)=0</formula>
    </cfRule>
  </conditionalFormatting>
  <conditionalFormatting sqref="AR25">
    <cfRule type="expression" dxfId="386" priority="449">
      <formula>COUNTIF($AR$2:$AW$9,AR25)=0</formula>
    </cfRule>
  </conditionalFormatting>
  <conditionalFormatting sqref="AR26">
    <cfRule type="expression" dxfId="385" priority="448">
      <formula>COUNTIF($AR$2:$AW$9,AR26)=0</formula>
    </cfRule>
  </conditionalFormatting>
  <conditionalFormatting sqref="AR27">
    <cfRule type="expression" dxfId="384" priority="447">
      <formula>COUNTIF($AR$2:$AW$9,AR27)=0</formula>
    </cfRule>
  </conditionalFormatting>
  <conditionalFormatting sqref="BD15">
    <cfRule type="expression" dxfId="383" priority="446">
      <formula>COUNTIF($BD$2:$BI$9,BD15)=0</formula>
    </cfRule>
  </conditionalFormatting>
  <conditionalFormatting sqref="BD16">
    <cfRule type="expression" dxfId="382" priority="445">
      <formula>COUNTIF($BD$2:$BI$9,BD16)=0</formula>
    </cfRule>
  </conditionalFormatting>
  <conditionalFormatting sqref="BD17">
    <cfRule type="expression" dxfId="381" priority="444">
      <formula>COUNTIF($BD$2:$BI$9,BD17)=0</formula>
    </cfRule>
  </conditionalFormatting>
  <conditionalFormatting sqref="BD18">
    <cfRule type="expression" dxfId="380" priority="443">
      <formula>COUNTIF($BD$2:$BI$9,BD18)=0</formula>
    </cfRule>
  </conditionalFormatting>
  <conditionalFormatting sqref="BD19">
    <cfRule type="expression" dxfId="379" priority="442">
      <formula>COUNTIF($BD$2:$BI$9,BD19)=0</formula>
    </cfRule>
  </conditionalFormatting>
  <conditionalFormatting sqref="BD20">
    <cfRule type="expression" dxfId="378" priority="441">
      <formula>COUNTIF($BD$2:$BI$9,BD20)=0</formula>
    </cfRule>
  </conditionalFormatting>
  <conditionalFormatting sqref="BD21">
    <cfRule type="expression" dxfId="377" priority="440">
      <formula>COUNTIF($BD$2:$BI$9,BD21)=0</formula>
    </cfRule>
  </conditionalFormatting>
  <conditionalFormatting sqref="BD22">
    <cfRule type="expression" dxfId="376" priority="439">
      <formula>COUNTIF($BD$2:$BI$9,BD22)=0</formula>
    </cfRule>
  </conditionalFormatting>
  <conditionalFormatting sqref="BD23">
    <cfRule type="expression" dxfId="375" priority="438">
      <formula>COUNTIF($BD$2:$BI$9,BD23)=0</formula>
    </cfRule>
  </conditionalFormatting>
  <conditionalFormatting sqref="BD24">
    <cfRule type="expression" dxfId="374" priority="437">
      <formula>COUNTIF($BD$2:$BI$9,BD24)=0</formula>
    </cfRule>
  </conditionalFormatting>
  <conditionalFormatting sqref="BD25">
    <cfRule type="expression" dxfId="373" priority="436">
      <formula>COUNTIF($BD$2:$BI$9,BD25)=0</formula>
    </cfRule>
  </conditionalFormatting>
  <conditionalFormatting sqref="BD26">
    <cfRule type="expression" dxfId="372" priority="435">
      <formula>COUNTIF($BD$2:$BI$9,BD26)=0</formula>
    </cfRule>
  </conditionalFormatting>
  <conditionalFormatting sqref="BD27">
    <cfRule type="expression" dxfId="371" priority="434">
      <formula>COUNTIF($BD$2:$BI$9,BD27)=0</formula>
    </cfRule>
  </conditionalFormatting>
  <conditionalFormatting sqref="BJ15">
    <cfRule type="expression" dxfId="370" priority="433">
      <formula>COUNTIF($BJ$2:$BO$9,$BJ15)=0</formula>
    </cfRule>
  </conditionalFormatting>
  <conditionalFormatting sqref="BJ16">
    <cfRule type="expression" dxfId="369" priority="432">
      <formula>COUNTIF($BJ$2:$BO$9,$BJ16)=0</formula>
    </cfRule>
  </conditionalFormatting>
  <conditionalFormatting sqref="BJ17">
    <cfRule type="expression" dxfId="368" priority="431">
      <formula>COUNTIF($BJ$2:$BO$9,$BJ17)=0</formula>
    </cfRule>
  </conditionalFormatting>
  <conditionalFormatting sqref="BJ18">
    <cfRule type="expression" dxfId="367" priority="430">
      <formula>COUNTIF($BJ$2:$BO$9,$BJ18)=0</formula>
    </cfRule>
  </conditionalFormatting>
  <conditionalFormatting sqref="BJ19">
    <cfRule type="expression" dxfId="366" priority="429">
      <formula>COUNTIF($BJ$2:$BO$9,$BJ19)=0</formula>
    </cfRule>
  </conditionalFormatting>
  <conditionalFormatting sqref="BJ20">
    <cfRule type="expression" dxfId="365" priority="428">
      <formula>COUNTIF($BJ$2:$BO$9,$BJ20)=0</formula>
    </cfRule>
  </conditionalFormatting>
  <conditionalFormatting sqref="BJ21">
    <cfRule type="expression" dxfId="364" priority="427">
      <formula>COUNTIF($BJ$2:$BO$9,$BJ21)=0</formula>
    </cfRule>
  </conditionalFormatting>
  <conditionalFormatting sqref="BJ22">
    <cfRule type="expression" dxfId="363" priority="426">
      <formula>COUNTIF($BJ$2:$BO$9,$BJ22)=0</formula>
    </cfRule>
  </conditionalFormatting>
  <conditionalFormatting sqref="BJ23">
    <cfRule type="expression" dxfId="362" priority="425">
      <formula>COUNTIF($BJ$2:$BO$9,$BJ23)=0</formula>
    </cfRule>
  </conditionalFormatting>
  <conditionalFormatting sqref="BJ24">
    <cfRule type="expression" dxfId="361" priority="424">
      <formula>COUNTIF($BJ$2:$BO$9,$BJ24)=0</formula>
    </cfRule>
  </conditionalFormatting>
  <conditionalFormatting sqref="BJ25">
    <cfRule type="expression" dxfId="360" priority="423">
      <formula>COUNTIF($BJ$2:$BO$9,$BJ25)=0</formula>
    </cfRule>
  </conditionalFormatting>
  <conditionalFormatting sqref="BJ26">
    <cfRule type="expression" dxfId="359" priority="422">
      <formula>COUNTIF($BJ$2:$BO$9,$BJ26)=0</formula>
    </cfRule>
  </conditionalFormatting>
  <conditionalFormatting sqref="BP15">
    <cfRule type="expression" dxfId="358" priority="421">
      <formula>COUNTIF($BP$2:$BU$9,$BP15)=0</formula>
    </cfRule>
  </conditionalFormatting>
  <conditionalFormatting sqref="BP16">
    <cfRule type="expression" dxfId="357" priority="420">
      <formula>COUNTIF($BP$2:$BU$9,$BP16)=0</formula>
    </cfRule>
  </conditionalFormatting>
  <conditionalFormatting sqref="BP17">
    <cfRule type="expression" dxfId="356" priority="419">
      <formula>COUNTIF($BP$2:$BU$9,$BP17)=0</formula>
    </cfRule>
  </conditionalFormatting>
  <conditionalFormatting sqref="BP18">
    <cfRule type="expression" dxfId="355" priority="418">
      <formula>COUNTIF($BP$2:$BU$9,$BP18)=0</formula>
    </cfRule>
  </conditionalFormatting>
  <conditionalFormatting sqref="BP19">
    <cfRule type="expression" dxfId="354" priority="417">
      <formula>COUNTIF($BP$2:$BU$9,$BP19)=0</formula>
    </cfRule>
  </conditionalFormatting>
  <conditionalFormatting sqref="BP20">
    <cfRule type="expression" dxfId="353" priority="416">
      <formula>COUNTIF($BP$2:$BU$9,$BP20)=0</formula>
    </cfRule>
  </conditionalFormatting>
  <conditionalFormatting sqref="BP21">
    <cfRule type="expression" dxfId="352" priority="415">
      <formula>COUNTIF($BP$2:$BU$9,$BP21)=0</formula>
    </cfRule>
  </conditionalFormatting>
  <conditionalFormatting sqref="BP22">
    <cfRule type="expression" dxfId="351" priority="414">
      <formula>COUNTIF($BP$2:$BU$9,$BP22)=0</formula>
    </cfRule>
  </conditionalFormatting>
  <conditionalFormatting sqref="BP23">
    <cfRule type="expression" dxfId="350" priority="413">
      <formula>COUNTIF($BP$2:$BU$9,$BP23)=0</formula>
    </cfRule>
  </conditionalFormatting>
  <conditionalFormatting sqref="BP24">
    <cfRule type="expression" dxfId="349" priority="412">
      <formula>COUNTIF($BP$2:$BU$9,$BP24)=0</formula>
    </cfRule>
  </conditionalFormatting>
  <conditionalFormatting sqref="BP25">
    <cfRule type="expression" dxfId="348" priority="411">
      <formula>COUNTIF($BP$2:$BU$9,$BP25)=0</formula>
    </cfRule>
  </conditionalFormatting>
  <conditionalFormatting sqref="BP26">
    <cfRule type="expression" dxfId="347" priority="410">
      <formula>COUNTIF($BP$2:$BU$9,$BP26)=0</formula>
    </cfRule>
  </conditionalFormatting>
  <conditionalFormatting sqref="BP27">
    <cfRule type="expression" dxfId="346" priority="409">
      <formula>COUNTIF($BP$2:$BU$9,$BP27)=0</formula>
    </cfRule>
  </conditionalFormatting>
  <conditionalFormatting sqref="BV15">
    <cfRule type="expression" dxfId="345" priority="408">
      <formula>COUNTIF($BV$2:$CA$9,$BV15)=0</formula>
    </cfRule>
  </conditionalFormatting>
  <conditionalFormatting sqref="BV16">
    <cfRule type="expression" dxfId="344" priority="407">
      <formula>COUNTIF($BV$2:$CA$9,$BV16)=0</formula>
    </cfRule>
  </conditionalFormatting>
  <conditionalFormatting sqref="BV17">
    <cfRule type="expression" dxfId="343" priority="406">
      <formula>COUNTIF($BV$2:$CA$9,$BV17)=0</formula>
    </cfRule>
  </conditionalFormatting>
  <conditionalFormatting sqref="BV18">
    <cfRule type="expression" dxfId="342" priority="405">
      <formula>COUNTIF($BV$2:$CA$9,$BV18)=0</formula>
    </cfRule>
  </conditionalFormatting>
  <conditionalFormatting sqref="BV19">
    <cfRule type="expression" dxfId="341" priority="404">
      <formula>COUNTIF($BV$2:$CA$9,$BV19)=0</formula>
    </cfRule>
  </conditionalFormatting>
  <conditionalFormatting sqref="BV20">
    <cfRule type="expression" dxfId="340" priority="403">
      <formula>COUNTIF($BV$2:$CA$9,$BV20)=0</formula>
    </cfRule>
  </conditionalFormatting>
  <conditionalFormatting sqref="BV21">
    <cfRule type="expression" dxfId="339" priority="402">
      <formula>COUNTIF($BV$2:$CA$9,$BV21)=0</formula>
    </cfRule>
  </conditionalFormatting>
  <conditionalFormatting sqref="BV22">
    <cfRule type="expression" dxfId="338" priority="401">
      <formula>COUNTIF($BV$2:$CA$9,$BV22)=0</formula>
    </cfRule>
  </conditionalFormatting>
  <conditionalFormatting sqref="BV23">
    <cfRule type="expression" dxfId="337" priority="400">
      <formula>COUNTIF($BV$2:$CA$9,$BV23)=0</formula>
    </cfRule>
  </conditionalFormatting>
  <conditionalFormatting sqref="BV24">
    <cfRule type="expression" dxfId="336" priority="399">
      <formula>COUNTIF($BV$2:$CA$9,$BV24)=0</formula>
    </cfRule>
  </conditionalFormatting>
  <conditionalFormatting sqref="BV25">
    <cfRule type="expression" dxfId="335" priority="398">
      <formula>COUNTIF($BV$2:$CA$9,$BV25)=0</formula>
    </cfRule>
  </conditionalFormatting>
  <conditionalFormatting sqref="BV26">
    <cfRule type="expression" dxfId="334" priority="397">
      <formula>COUNTIF($BV$2:$CA$9,$BV26)=0</formula>
    </cfRule>
  </conditionalFormatting>
  <conditionalFormatting sqref="BV27">
    <cfRule type="expression" dxfId="333" priority="396">
      <formula>COUNTIF($BV$2:$CA$9,$BV27)=0</formula>
    </cfRule>
  </conditionalFormatting>
  <conditionalFormatting sqref="CB15">
    <cfRule type="expression" dxfId="332" priority="395">
      <formula>COUNTIF($CB$2:$CG$9,CB15)=0</formula>
    </cfRule>
  </conditionalFormatting>
  <conditionalFormatting sqref="CB16">
    <cfRule type="expression" dxfId="331" priority="394">
      <formula>COUNTIF($CB$2:$CG$9,CB16)=0</formula>
    </cfRule>
  </conditionalFormatting>
  <conditionalFormatting sqref="CB17">
    <cfRule type="expression" dxfId="330" priority="393">
      <formula>COUNTIF($CB$2:$CG$9,CB17)=0</formula>
    </cfRule>
  </conditionalFormatting>
  <conditionalFormatting sqref="CB18">
    <cfRule type="expression" dxfId="329" priority="392">
      <formula>COUNTIF($CB$2:$CG$9,CB18)=0</formula>
    </cfRule>
  </conditionalFormatting>
  <conditionalFormatting sqref="CB19">
    <cfRule type="expression" dxfId="328" priority="391">
      <formula>COUNTIF($CB$2:$CG$9,CB19)=0</formula>
    </cfRule>
  </conditionalFormatting>
  <conditionalFormatting sqref="CB20">
    <cfRule type="expression" dxfId="327" priority="390">
      <formula>COUNTIF($CB$2:$CG$9,CB20)=0</formula>
    </cfRule>
  </conditionalFormatting>
  <conditionalFormatting sqref="CB21">
    <cfRule type="expression" dxfId="326" priority="389">
      <formula>COUNTIF($CB$2:$CG$9,CB21)=0</formula>
    </cfRule>
  </conditionalFormatting>
  <conditionalFormatting sqref="CB22">
    <cfRule type="expression" dxfId="325" priority="388">
      <formula>COUNTIF($CB$2:$CG$9,CB22)=0</formula>
    </cfRule>
  </conditionalFormatting>
  <conditionalFormatting sqref="CB23">
    <cfRule type="expression" dxfId="324" priority="387">
      <formula>COUNTIF($CB$2:$CG$9,CB23)=0</formula>
    </cfRule>
  </conditionalFormatting>
  <conditionalFormatting sqref="CB24">
    <cfRule type="expression" dxfId="323" priority="386">
      <formula>COUNTIF($CB$2:$CG$9,CB24)=0</formula>
    </cfRule>
  </conditionalFormatting>
  <conditionalFormatting sqref="CB25">
    <cfRule type="expression" dxfId="322" priority="385">
      <formula>COUNTIF($CB$2:$CG$9,CB25)=0</formula>
    </cfRule>
  </conditionalFormatting>
  <conditionalFormatting sqref="CB26">
    <cfRule type="expression" dxfId="321" priority="384">
      <formula>COUNTIF($CB$2:$CG$9,CB26)=0</formula>
    </cfRule>
  </conditionalFormatting>
  <conditionalFormatting sqref="CB27">
    <cfRule type="expression" dxfId="320" priority="383">
      <formula>COUNTIF($CB$2:$CG$9,CB27)=0</formula>
    </cfRule>
  </conditionalFormatting>
  <conditionalFormatting sqref="CH15">
    <cfRule type="expression" dxfId="319" priority="382">
      <formula>COUNTIF($CH$2:$CM$9,CH15)=0</formula>
    </cfRule>
  </conditionalFormatting>
  <conditionalFormatting sqref="CH16">
    <cfRule type="expression" dxfId="318" priority="381">
      <formula>COUNTIF($CH$2:$CM$9,CH16)=0</formula>
    </cfRule>
  </conditionalFormatting>
  <conditionalFormatting sqref="CH17">
    <cfRule type="expression" dxfId="317" priority="380">
      <formula>COUNTIF($CH$2:$CM$9,CH17)=0</formula>
    </cfRule>
  </conditionalFormatting>
  <conditionalFormatting sqref="CH18">
    <cfRule type="expression" dxfId="316" priority="379">
      <formula>COUNTIF($CH$2:$CM$9,CH18)=0</formula>
    </cfRule>
  </conditionalFormatting>
  <conditionalFormatting sqref="CH19">
    <cfRule type="expression" dxfId="315" priority="378">
      <formula>COUNTIF($CH$2:$CM$9,CH19)=0</formula>
    </cfRule>
  </conditionalFormatting>
  <conditionalFormatting sqref="CH20">
    <cfRule type="expression" dxfId="314" priority="377">
      <formula>COUNTIF($CH$2:$CM$9,CH20)=0</formula>
    </cfRule>
  </conditionalFormatting>
  <conditionalFormatting sqref="CH21">
    <cfRule type="expression" dxfId="313" priority="376">
      <formula>COUNTIF($CH$2:$CM$9,CH21)=0</formula>
    </cfRule>
  </conditionalFormatting>
  <conditionalFormatting sqref="CH22">
    <cfRule type="expression" dxfId="312" priority="375">
      <formula>COUNTIF($CH$2:$CM$9,CH22)=0</formula>
    </cfRule>
  </conditionalFormatting>
  <conditionalFormatting sqref="CH23">
    <cfRule type="expression" dxfId="311" priority="374">
      <formula>COUNTIF($CH$2:$CM$9,CH23)=0</formula>
    </cfRule>
  </conditionalFormatting>
  <conditionalFormatting sqref="CH24">
    <cfRule type="expression" dxfId="310" priority="373">
      <formula>COUNTIF($CH$2:$CM$9,CH24)=0</formula>
    </cfRule>
  </conditionalFormatting>
  <conditionalFormatting sqref="CH25">
    <cfRule type="expression" dxfId="309" priority="372">
      <formula>COUNTIF($CH$2:$CM$9,CH25)=0</formula>
    </cfRule>
  </conditionalFormatting>
  <conditionalFormatting sqref="CH26">
    <cfRule type="expression" dxfId="308" priority="371">
      <formula>COUNTIF($CH$2:$CM$9,CH26)=0</formula>
    </cfRule>
  </conditionalFormatting>
  <conditionalFormatting sqref="CH27">
    <cfRule type="expression" dxfId="307" priority="370">
      <formula>COUNTIF($CH$2:$CM$9,CH27)=0</formula>
    </cfRule>
  </conditionalFormatting>
  <conditionalFormatting sqref="CN15">
    <cfRule type="expression" dxfId="306" priority="369">
      <formula>COUNTIF($CN$2:$CS$9,CN15)=0</formula>
    </cfRule>
  </conditionalFormatting>
  <conditionalFormatting sqref="CN16">
    <cfRule type="expression" dxfId="305" priority="368">
      <formula>COUNTIF($CN$2:$CS$9,CN16)=0</formula>
    </cfRule>
  </conditionalFormatting>
  <conditionalFormatting sqref="CN17">
    <cfRule type="expression" dxfId="304" priority="367">
      <formula>COUNTIF($CN$2:$CS$9,CN17)=0</formula>
    </cfRule>
  </conditionalFormatting>
  <conditionalFormatting sqref="CN18">
    <cfRule type="expression" dxfId="303" priority="366">
      <formula>COUNTIF($CN$2:$CS$9,CN18)=0</formula>
    </cfRule>
  </conditionalFormatting>
  <conditionalFormatting sqref="CN19">
    <cfRule type="expression" dxfId="302" priority="365">
      <formula>COUNTIF($CN$2:$CS$9,CN19)=0</formula>
    </cfRule>
  </conditionalFormatting>
  <conditionalFormatting sqref="CN20">
    <cfRule type="expression" dxfId="301" priority="364">
      <formula>COUNTIF($CN$2:$CS$9,CN20)=0</formula>
    </cfRule>
  </conditionalFormatting>
  <conditionalFormatting sqref="CN21">
    <cfRule type="expression" dxfId="300" priority="363">
      <formula>COUNTIF($CN$2:$CS$9,CN21)=0</formula>
    </cfRule>
  </conditionalFormatting>
  <conditionalFormatting sqref="CN22">
    <cfRule type="expression" dxfId="299" priority="362">
      <formula>COUNTIF($CN$2:$CS$9,CN22)=0</formula>
    </cfRule>
  </conditionalFormatting>
  <conditionalFormatting sqref="CN23">
    <cfRule type="expression" dxfId="298" priority="361">
      <formula>COUNTIF($CN$2:$CS$9,CN23)=0</formula>
    </cfRule>
  </conditionalFormatting>
  <conditionalFormatting sqref="CN24">
    <cfRule type="expression" dxfId="297" priority="360">
      <formula>COUNTIF($CN$2:$CS$9,CN24)=0</formula>
    </cfRule>
  </conditionalFormatting>
  <conditionalFormatting sqref="CN25">
    <cfRule type="expression" dxfId="296" priority="359">
      <formula>COUNTIF($CN$2:$CS$9,CN25)=0</formula>
    </cfRule>
  </conditionalFormatting>
  <conditionalFormatting sqref="CN27">
    <cfRule type="expression" dxfId="295" priority="356">
      <formula>COUNTIF($CN$2:$CS$9,CN27)=0</formula>
    </cfRule>
  </conditionalFormatting>
  <conditionalFormatting sqref="CN26">
    <cfRule type="expression" dxfId="294" priority="357">
      <formula>COUNTIF($CN$2:$CS$9,CN26)=0</formula>
    </cfRule>
  </conditionalFormatting>
  <conditionalFormatting sqref="H43:H44">
    <cfRule type="expression" dxfId="293" priority="345">
      <formula>COUNTIF($H$32:$M$39,$H43)=0</formula>
    </cfRule>
  </conditionalFormatting>
  <conditionalFormatting sqref="H45">
    <cfRule type="expression" dxfId="292" priority="343">
      <formula>COUNTIF($H$32:$M$39,$H45)=0</formula>
    </cfRule>
  </conditionalFormatting>
  <conditionalFormatting sqref="H46">
    <cfRule type="expression" dxfId="291" priority="342">
      <formula>COUNTIF($H$32:$M$39,$H46)=0</formula>
    </cfRule>
  </conditionalFormatting>
  <conditionalFormatting sqref="H47">
    <cfRule type="expression" dxfId="290" priority="341">
      <formula>COUNTIF($H$32:$M$39,$H47)=0</formula>
    </cfRule>
  </conditionalFormatting>
  <conditionalFormatting sqref="H48">
    <cfRule type="expression" dxfId="289" priority="340">
      <formula>COUNTIF($H$32:$M$39,$H48)=0</formula>
    </cfRule>
  </conditionalFormatting>
  <conditionalFormatting sqref="H49">
    <cfRule type="expression" dxfId="288" priority="339">
      <formula>COUNTIF($H$32:$M$39,$H49)=0</formula>
    </cfRule>
  </conditionalFormatting>
  <conditionalFormatting sqref="H50">
    <cfRule type="expression" dxfId="287" priority="338">
      <formula>COUNTIF($H$32:$M$39,$H50)=0</formula>
    </cfRule>
  </conditionalFormatting>
  <conditionalFormatting sqref="H51">
    <cfRule type="expression" dxfId="286" priority="337">
      <formula>COUNTIF($H$32:$M$39,$H51)=0</formula>
    </cfRule>
  </conditionalFormatting>
  <conditionalFormatting sqref="H52">
    <cfRule type="expression" dxfId="285" priority="336">
      <formula>COUNTIF($H$32:$M$39,$H52)=0</formula>
    </cfRule>
  </conditionalFormatting>
  <conditionalFormatting sqref="H53">
    <cfRule type="expression" dxfId="284" priority="335">
      <formula>COUNTIF($H$32:$M$39,$H53)=0</formula>
    </cfRule>
  </conditionalFormatting>
  <conditionalFormatting sqref="H54">
    <cfRule type="expression" dxfId="283" priority="334">
      <formula>COUNTIF($H$32:$M$39,$H54)=0</formula>
    </cfRule>
  </conditionalFormatting>
  <conditionalFormatting sqref="H55">
    <cfRule type="expression" dxfId="282" priority="333">
      <formula>COUNTIF($H$32:$M$39,$H55)=0</formula>
    </cfRule>
  </conditionalFormatting>
  <conditionalFormatting sqref="H56">
    <cfRule type="expression" dxfId="281" priority="332">
      <formula>COUNTIF($H$32:$M$39,$H56)=0</formula>
    </cfRule>
  </conditionalFormatting>
  <conditionalFormatting sqref="H57">
    <cfRule type="expression" dxfId="280" priority="331">
      <formula>COUNTIF($H$32:$M$39,$H57)=0</formula>
    </cfRule>
  </conditionalFormatting>
  <conditionalFormatting sqref="N45">
    <cfRule type="expression" dxfId="279" priority="306">
      <formula>COUNTIF($N$32:$S$39,N45)=0</formula>
    </cfRule>
  </conditionalFormatting>
  <conditionalFormatting sqref="N46">
    <cfRule type="expression" dxfId="278" priority="305">
      <formula>COUNTIF($N$32:$S$39,N46)=0</formula>
    </cfRule>
  </conditionalFormatting>
  <conditionalFormatting sqref="N47">
    <cfRule type="expression" dxfId="277" priority="304">
      <formula>COUNTIF($N$32:$S$39,N47)=0</formula>
    </cfRule>
  </conditionalFormatting>
  <conditionalFormatting sqref="N48">
    <cfRule type="expression" dxfId="276" priority="303">
      <formula>COUNTIF($N$32:$S$39,N48)=0</formula>
    </cfRule>
  </conditionalFormatting>
  <conditionalFormatting sqref="N49">
    <cfRule type="expression" dxfId="275" priority="302">
      <formula>COUNTIF($N$32:$S$39,N49)=0</formula>
    </cfRule>
  </conditionalFormatting>
  <conditionalFormatting sqref="N50">
    <cfRule type="expression" dxfId="274" priority="300">
      <formula>COUNTIF($N$32:$S$39,N50)=0</formula>
    </cfRule>
  </conditionalFormatting>
  <conditionalFormatting sqref="N51">
    <cfRule type="expression" dxfId="273" priority="299">
      <formula>COUNTIF($N$32:$S$39,N51)=0</formula>
    </cfRule>
  </conditionalFormatting>
  <conditionalFormatting sqref="N52">
    <cfRule type="expression" dxfId="272" priority="298">
      <formula>COUNTIF($N$32:$S$39,N52)=0</formula>
    </cfRule>
  </conditionalFormatting>
  <conditionalFormatting sqref="N53">
    <cfRule type="expression" dxfId="271" priority="297">
      <formula>COUNTIF($N$32:$S$39,N53)=0</formula>
    </cfRule>
  </conditionalFormatting>
  <conditionalFormatting sqref="N54">
    <cfRule type="expression" dxfId="270" priority="296">
      <formula>COUNTIF($N$32:$S$39,N54)=0</formula>
    </cfRule>
  </conditionalFormatting>
  <conditionalFormatting sqref="N55">
    <cfRule type="expression" dxfId="269" priority="295">
      <formula>COUNTIF($N$32:$S$39,N55)=0</formula>
    </cfRule>
  </conditionalFormatting>
  <conditionalFormatting sqref="N56">
    <cfRule type="expression" dxfId="268" priority="294">
      <formula>COUNTIF($N$32:$S$39,N56)=0</formula>
    </cfRule>
  </conditionalFormatting>
  <conditionalFormatting sqref="N57">
    <cfRule type="expression" dxfId="267" priority="293">
      <formula>COUNTIF($N$32:$S$39,N57)=0</formula>
    </cfRule>
  </conditionalFormatting>
  <conditionalFormatting sqref="T43:T44">
    <cfRule type="expression" dxfId="266" priority="288">
      <formula>COUNTIF($T$32:$Y$39,$T43)=0</formula>
    </cfRule>
  </conditionalFormatting>
  <conditionalFormatting sqref="Z43:Z44">
    <cfRule type="expression" dxfId="265" priority="283">
      <formula>COUNTIF($Z$32:$AE$39,$Z43)=0</formula>
    </cfRule>
  </conditionalFormatting>
  <conditionalFormatting sqref="AX43">
    <cfRule type="expression" dxfId="264" priority="278">
      <formula>COUNTIF($AX$32:$BC$39,$AX43)=0</formula>
    </cfRule>
  </conditionalFormatting>
  <conditionalFormatting sqref="BD43:BD44">
    <cfRule type="expression" dxfId="263" priority="273">
      <formula>COUNTIF($BD$32:$BI$39,$BD43)=0</formula>
    </cfRule>
  </conditionalFormatting>
  <conditionalFormatting sqref="BJ43:BJ44">
    <cfRule type="expression" dxfId="262" priority="268">
      <formula>COUNTIF($BJ$32:$BO$39,$BJ43)=0</formula>
    </cfRule>
  </conditionalFormatting>
  <conditionalFormatting sqref="BP43:BP44">
    <cfRule type="expression" dxfId="261" priority="262">
      <formula>COUNTIF($BP$32:$BU$39,$BP43)=0</formula>
    </cfRule>
  </conditionalFormatting>
  <conditionalFormatting sqref="BV43:BV44">
    <cfRule type="expression" dxfId="260" priority="257">
      <formula>COUNTIF($BV$32:$CA$39,BV43)=0</formula>
    </cfRule>
  </conditionalFormatting>
  <conditionalFormatting sqref="CB43:CB44">
    <cfRule type="expression" dxfId="259" priority="236">
      <formula>COUNTIF($CB$32:$BCG$39,CB43)=0</formula>
    </cfRule>
  </conditionalFormatting>
  <conditionalFormatting sqref="CH43:CH44">
    <cfRule type="expression" dxfId="258" priority="229">
      <formula>COUNTIF($CH$32:$CM$39,$CH43)=0</formula>
    </cfRule>
  </conditionalFormatting>
  <conditionalFormatting sqref="T45">
    <cfRule type="expression" dxfId="257" priority="228">
      <formula>COUNTIF($T$32:$Y$39,$T45)=0</formula>
    </cfRule>
  </conditionalFormatting>
  <conditionalFormatting sqref="T46">
    <cfRule type="expression" dxfId="256" priority="227">
      <formula>COUNTIF($T$32:$Y$39,$T46)=0</formula>
    </cfRule>
  </conditionalFormatting>
  <conditionalFormatting sqref="T47">
    <cfRule type="expression" dxfId="255" priority="226">
      <formula>COUNTIF($T$32:$Y$39,$T47)=0</formula>
    </cfRule>
  </conditionalFormatting>
  <conditionalFormatting sqref="T48">
    <cfRule type="expression" dxfId="254" priority="225">
      <formula>COUNTIF($T$32:$Y$39,$T48)=0</formula>
    </cfRule>
  </conditionalFormatting>
  <conditionalFormatting sqref="T49">
    <cfRule type="expression" dxfId="253" priority="224">
      <formula>COUNTIF($T$32:$Y$39,$T49)=0</formula>
    </cfRule>
  </conditionalFormatting>
  <conditionalFormatting sqref="T50">
    <cfRule type="expression" dxfId="252" priority="223">
      <formula>COUNTIF($T$32:$Y$39,$T50)=0</formula>
    </cfRule>
  </conditionalFormatting>
  <conditionalFormatting sqref="T51">
    <cfRule type="expression" dxfId="251" priority="222">
      <formula>COUNTIF($T$32:$Y$39,$T51)=0</formula>
    </cfRule>
  </conditionalFormatting>
  <conditionalFormatting sqref="T52">
    <cfRule type="expression" dxfId="250" priority="221">
      <formula>COUNTIF($T$32:$Y$39,$T52)=0</formula>
    </cfRule>
  </conditionalFormatting>
  <conditionalFormatting sqref="T53">
    <cfRule type="expression" dxfId="249" priority="220">
      <formula>COUNTIF($T$32:$Y$39,$T53)=0</formula>
    </cfRule>
  </conditionalFormatting>
  <conditionalFormatting sqref="T54">
    <cfRule type="expression" dxfId="248" priority="219">
      <formula>COUNTIF($T$32:$Y$39,$T54)=0</formula>
    </cfRule>
  </conditionalFormatting>
  <conditionalFormatting sqref="T55">
    <cfRule type="expression" dxfId="247" priority="218">
      <formula>COUNTIF($T$32:$Y$39,$T55)=0</formula>
    </cfRule>
  </conditionalFormatting>
  <conditionalFormatting sqref="T56">
    <cfRule type="expression" dxfId="246" priority="217">
      <formula>COUNTIF($T$32:$Y$39,$T56)=0</formula>
    </cfRule>
  </conditionalFormatting>
  <conditionalFormatting sqref="T57">
    <cfRule type="expression" dxfId="245" priority="216">
      <formula>COUNTIF($T$32:$Y$39,$T57)=0</formula>
    </cfRule>
  </conditionalFormatting>
  <conditionalFormatting sqref="Z45">
    <cfRule type="expression" dxfId="244" priority="215">
      <formula>COUNTIF($Z$32:$AE$39,$Z45)=0</formula>
    </cfRule>
  </conditionalFormatting>
  <conditionalFormatting sqref="Z46">
    <cfRule type="expression" dxfId="243" priority="214">
      <formula>COUNTIF($Z$32:$AE$39,$Z46)=0</formula>
    </cfRule>
  </conditionalFormatting>
  <conditionalFormatting sqref="Z47">
    <cfRule type="expression" dxfId="242" priority="213">
      <formula>COUNTIF($Z$32:$AE$39,$Z47)=0</formula>
    </cfRule>
  </conditionalFormatting>
  <conditionalFormatting sqref="Z48">
    <cfRule type="expression" dxfId="241" priority="212">
      <formula>COUNTIF($Z$32:$AE$39,$Z48)=0</formula>
    </cfRule>
  </conditionalFormatting>
  <conditionalFormatting sqref="Z49">
    <cfRule type="expression" dxfId="240" priority="210">
      <formula>COUNTIF($Z$32:$AE$39,$Z49)=0</formula>
    </cfRule>
  </conditionalFormatting>
  <conditionalFormatting sqref="Z50">
    <cfRule type="expression" dxfId="239" priority="209">
      <formula>COUNTIF($Z$32:$AE$39,$Z50)=0</formula>
    </cfRule>
  </conditionalFormatting>
  <conditionalFormatting sqref="Z51">
    <cfRule type="expression" dxfId="238" priority="208">
      <formula>COUNTIF($Z$32:$AE$39,$Z51)=0</formula>
    </cfRule>
  </conditionalFormatting>
  <conditionalFormatting sqref="Z52">
    <cfRule type="expression" dxfId="237" priority="207">
      <formula>COUNTIF($Z$32:$AE$39,$Z52)=0</formula>
    </cfRule>
  </conditionalFormatting>
  <conditionalFormatting sqref="Z53">
    <cfRule type="expression" dxfId="236" priority="206">
      <formula>COUNTIF($Z$32:$AE$39,$Z53)=0</formula>
    </cfRule>
  </conditionalFormatting>
  <conditionalFormatting sqref="Z54">
    <cfRule type="expression" dxfId="235" priority="205">
      <formula>COUNTIF($Z$32:$AE$39,$Z54)=0</formula>
    </cfRule>
  </conditionalFormatting>
  <conditionalFormatting sqref="Z55">
    <cfRule type="expression" dxfId="234" priority="204">
      <formula>COUNTIF($Z$32:$AE$39,$Z55)=0</formula>
    </cfRule>
  </conditionalFormatting>
  <conditionalFormatting sqref="Z56">
    <cfRule type="expression" dxfId="233" priority="203">
      <formula>COUNTIF($Z$32:$AE$39,$Z56)=0</formula>
    </cfRule>
  </conditionalFormatting>
  <conditionalFormatting sqref="Z57">
    <cfRule type="expression" dxfId="232" priority="202">
      <formula>COUNTIF($Z$32:$AE$39,$Z57)=0</formula>
    </cfRule>
  </conditionalFormatting>
  <conditionalFormatting sqref="AX44">
    <cfRule type="expression" dxfId="231" priority="201">
      <formula>COUNTIF($AX$32:$BC$39,$AX44)=0</formula>
    </cfRule>
  </conditionalFormatting>
  <conditionalFormatting sqref="AX45">
    <cfRule type="expression" dxfId="230" priority="200">
      <formula>COUNTIF($AX$32:$BC$39,$AX45)=0</formula>
    </cfRule>
  </conditionalFormatting>
  <conditionalFormatting sqref="AX46">
    <cfRule type="expression" dxfId="229" priority="199">
      <formula>COUNTIF($AX$32:$BC$39,$AX46)=0</formula>
    </cfRule>
  </conditionalFormatting>
  <conditionalFormatting sqref="AX47">
    <cfRule type="expression" dxfId="228" priority="198">
      <formula>COUNTIF($AX$32:$BC$39,$AX47)=0</formula>
    </cfRule>
  </conditionalFormatting>
  <conditionalFormatting sqref="AX48">
    <cfRule type="expression" dxfId="227" priority="197">
      <formula>COUNTIF($AX$32:$BC$39,$AX48)=0</formula>
    </cfRule>
  </conditionalFormatting>
  <conditionalFormatting sqref="AX49">
    <cfRule type="expression" dxfId="226" priority="196">
      <formula>COUNTIF($AX$32:$BC$39,$AX49)=0</formula>
    </cfRule>
  </conditionalFormatting>
  <conditionalFormatting sqref="AX50">
    <cfRule type="expression" dxfId="225" priority="195">
      <formula>COUNTIF($AX$32:$BC$39,$AX50)=0</formula>
    </cfRule>
  </conditionalFormatting>
  <conditionalFormatting sqref="AX51">
    <cfRule type="expression" dxfId="224" priority="194">
      <formula>COUNTIF($AX$32:$BC$39,$AX51)=0</formula>
    </cfRule>
  </conditionalFormatting>
  <conditionalFormatting sqref="AX52">
    <cfRule type="expression" dxfId="223" priority="193">
      <formula>COUNTIF($AX$32:$BC$39,$AX52)=0</formula>
    </cfRule>
  </conditionalFormatting>
  <conditionalFormatting sqref="AX53">
    <cfRule type="expression" dxfId="222" priority="192">
      <formula>COUNTIF($AX$32:$BC$39,$AX53)=0</formula>
    </cfRule>
  </conditionalFormatting>
  <conditionalFormatting sqref="AX54">
    <cfRule type="expression" dxfId="221" priority="191">
      <formula>COUNTIF($AX$32:$BC$39,$AX54)=0</formula>
    </cfRule>
  </conditionalFormatting>
  <conditionalFormatting sqref="AX55">
    <cfRule type="expression" dxfId="220" priority="190">
      <formula>COUNTIF($AX$32:$BC$39,$AX55)=0</formula>
    </cfRule>
  </conditionalFormatting>
  <conditionalFormatting sqref="AX56">
    <cfRule type="expression" dxfId="219" priority="189">
      <formula>COUNTIF($AX$32:$BC$39,$AX56)=0</formula>
    </cfRule>
  </conditionalFormatting>
  <conditionalFormatting sqref="AX57">
    <cfRule type="expression" dxfId="218" priority="188">
      <formula>COUNTIF($AX$32:$BC$39,$AX57)=0</formula>
    </cfRule>
  </conditionalFormatting>
  <conditionalFormatting sqref="BD45">
    <cfRule type="expression" dxfId="217" priority="187">
      <formula>COUNTIF($BD$32:$BI$39,$BD45)=0</formula>
    </cfRule>
  </conditionalFormatting>
  <conditionalFormatting sqref="BD46">
    <cfRule type="expression" dxfId="216" priority="186">
      <formula>COUNTIF($BD$32:$BI$39,$BD46)=0</formula>
    </cfRule>
  </conditionalFormatting>
  <conditionalFormatting sqref="BD47">
    <cfRule type="expression" dxfId="215" priority="185">
      <formula>COUNTIF($BD$32:$BI$39,$BD47)=0</formula>
    </cfRule>
  </conditionalFormatting>
  <conditionalFormatting sqref="BD48">
    <cfRule type="expression" dxfId="214" priority="184">
      <formula>COUNTIF($BD$32:$BI$39,$BD48)=0</formula>
    </cfRule>
  </conditionalFormatting>
  <conditionalFormatting sqref="BD49">
    <cfRule type="expression" dxfId="213" priority="183">
      <formula>COUNTIF($BD$32:$BI$39,$BD49)=0</formula>
    </cfRule>
  </conditionalFormatting>
  <conditionalFormatting sqref="BD50">
    <cfRule type="expression" dxfId="212" priority="182">
      <formula>COUNTIF($BD$32:$BI$39,$BD50)=0</formula>
    </cfRule>
  </conditionalFormatting>
  <conditionalFormatting sqref="BD51">
    <cfRule type="expression" dxfId="211" priority="181">
      <formula>COUNTIF($BD$32:$BI$39,$BD51)=0</formula>
    </cfRule>
  </conditionalFormatting>
  <conditionalFormatting sqref="BD52">
    <cfRule type="expression" dxfId="210" priority="180">
      <formula>COUNTIF($BD$32:$BI$39,$BD52)=0</formula>
    </cfRule>
  </conditionalFormatting>
  <conditionalFormatting sqref="BD53">
    <cfRule type="expression" dxfId="209" priority="179">
      <formula>COUNTIF($BD$32:$BI$39,$BD53)=0</formula>
    </cfRule>
  </conditionalFormatting>
  <conditionalFormatting sqref="BD54">
    <cfRule type="expression" dxfId="208" priority="178">
      <formula>COUNTIF($BD$32:$BI$39,$BD54)=0</formula>
    </cfRule>
  </conditionalFormatting>
  <conditionalFormatting sqref="BD55">
    <cfRule type="expression" dxfId="207" priority="177">
      <formula>COUNTIF($BD$32:$BI$39,$BD55)=0</formula>
    </cfRule>
  </conditionalFormatting>
  <conditionalFormatting sqref="BD56">
    <cfRule type="expression" dxfId="206" priority="176">
      <formula>COUNTIF($BD$32:$BI$39,$BD56)=0</formula>
    </cfRule>
  </conditionalFormatting>
  <conditionalFormatting sqref="BD57">
    <cfRule type="expression" dxfId="205" priority="175">
      <formula>COUNTIF($BD$32:$BI$39,$BD57)=0</formula>
    </cfRule>
  </conditionalFormatting>
  <conditionalFormatting sqref="BJ45">
    <cfRule type="expression" dxfId="204" priority="174">
      <formula>COUNTIF($BJ$32:$BO$39,$BJ45)=0</formula>
    </cfRule>
  </conditionalFormatting>
  <conditionalFormatting sqref="BJ46">
    <cfRule type="expression" dxfId="203" priority="173">
      <formula>COUNTIF($BJ$32:$BO$39,$BJ46)=0</formula>
    </cfRule>
  </conditionalFormatting>
  <conditionalFormatting sqref="BJ47">
    <cfRule type="expression" dxfId="202" priority="172">
      <formula>COUNTIF($BJ$32:$BO$39,$BJ47)=0</formula>
    </cfRule>
  </conditionalFormatting>
  <conditionalFormatting sqref="BJ48">
    <cfRule type="expression" dxfId="201" priority="171">
      <formula>COUNTIF($BJ$32:$BO$39,$BJ48)=0</formula>
    </cfRule>
  </conditionalFormatting>
  <conditionalFormatting sqref="BJ49">
    <cfRule type="expression" dxfId="200" priority="170">
      <formula>COUNTIF($BJ$32:$BO$39,$BJ49)=0</formula>
    </cfRule>
  </conditionalFormatting>
  <conditionalFormatting sqref="BJ50">
    <cfRule type="expression" dxfId="199" priority="169">
      <formula>COUNTIF($BJ$32:$BO$39,$BJ50)=0</formula>
    </cfRule>
  </conditionalFormatting>
  <conditionalFormatting sqref="BJ51">
    <cfRule type="expression" dxfId="198" priority="168">
      <formula>COUNTIF($BJ$32:$BO$39,$BJ51)=0</formula>
    </cfRule>
  </conditionalFormatting>
  <conditionalFormatting sqref="BJ52">
    <cfRule type="expression" dxfId="197" priority="167">
      <formula>COUNTIF($BJ$32:$BO$39,$BJ52)=0</formula>
    </cfRule>
  </conditionalFormatting>
  <conditionalFormatting sqref="BJ53">
    <cfRule type="expression" dxfId="196" priority="166">
      <formula>COUNTIF($BJ$32:$BO$39,$BJ53)=0</formula>
    </cfRule>
  </conditionalFormatting>
  <conditionalFormatting sqref="BJ54">
    <cfRule type="expression" dxfId="195" priority="165">
      <formula>COUNTIF($BJ$32:$BO$39,$BJ54)=0</formula>
    </cfRule>
  </conditionalFormatting>
  <conditionalFormatting sqref="BJ55">
    <cfRule type="expression" dxfId="194" priority="164">
      <formula>COUNTIF($BJ$32:$BO$39,$BJ55)=0</formula>
    </cfRule>
  </conditionalFormatting>
  <conditionalFormatting sqref="BJ56">
    <cfRule type="expression" dxfId="193" priority="163">
      <formula>COUNTIF($BJ$32:$BO$39,$BJ56)=0</formula>
    </cfRule>
  </conditionalFormatting>
  <conditionalFormatting sqref="BJ57">
    <cfRule type="expression" dxfId="192" priority="162">
      <formula>COUNTIF($BJ$32:$BO$39,$BJ57)=0</formula>
    </cfRule>
  </conditionalFormatting>
  <conditionalFormatting sqref="BP45">
    <cfRule type="expression" dxfId="191" priority="161">
      <formula>COUNTIF($BP$32:$BU$39,$BP45)=0</formula>
    </cfRule>
  </conditionalFormatting>
  <conditionalFormatting sqref="BP46">
    <cfRule type="expression" dxfId="190" priority="160">
      <formula>COUNTIF($BP$32:$BU$39,$BP46)=0</formula>
    </cfRule>
  </conditionalFormatting>
  <conditionalFormatting sqref="BP47">
    <cfRule type="expression" dxfId="189" priority="159">
      <formula>COUNTIF($BP$32:$BU$39,$BP47)=0</formula>
    </cfRule>
  </conditionalFormatting>
  <conditionalFormatting sqref="BP48">
    <cfRule type="expression" dxfId="188" priority="158">
      <formula>COUNTIF($BP$32:$BU$39,$BP48)=0</formula>
    </cfRule>
  </conditionalFormatting>
  <conditionalFormatting sqref="BP49">
    <cfRule type="expression" dxfId="187" priority="157">
      <formula>COUNTIF($BP$32:$BU$39,$BP49)=0</formula>
    </cfRule>
  </conditionalFormatting>
  <conditionalFormatting sqref="BP50">
    <cfRule type="expression" dxfId="186" priority="156">
      <formula>COUNTIF($BP$32:$BU$39,$BP50)=0</formula>
    </cfRule>
  </conditionalFormatting>
  <conditionalFormatting sqref="BP51">
    <cfRule type="expression" dxfId="185" priority="155">
      <formula>COUNTIF($BP$32:$BU$39,$BP51)=0</formula>
    </cfRule>
  </conditionalFormatting>
  <conditionalFormatting sqref="BP52">
    <cfRule type="expression" dxfId="184" priority="154">
      <formula>COUNTIF($BP$32:$BU$39,$BP52)=0</formula>
    </cfRule>
  </conditionalFormatting>
  <conditionalFormatting sqref="BP53">
    <cfRule type="expression" dxfId="183" priority="153">
      <formula>COUNTIF($BP$32:$BU$39,$BP53)=0</formula>
    </cfRule>
  </conditionalFormatting>
  <conditionalFormatting sqref="BP54">
    <cfRule type="expression" dxfId="182" priority="152">
      <formula>COUNTIF($BP$32:$BU$39,$BP54)=0</formula>
    </cfRule>
  </conditionalFormatting>
  <conditionalFormatting sqref="BP55">
    <cfRule type="expression" dxfId="181" priority="151">
      <formula>COUNTIF($BP$32:$BU$39,$BP55)=0</formula>
    </cfRule>
  </conditionalFormatting>
  <conditionalFormatting sqref="BP56">
    <cfRule type="expression" dxfId="180" priority="150">
      <formula>COUNTIF($BP$32:$BU$39,$BP56)=0</formula>
    </cfRule>
  </conditionalFormatting>
  <conditionalFormatting sqref="BP57">
    <cfRule type="expression" dxfId="179" priority="149">
      <formula>COUNTIF($BP$32:$BU$39,$BP57)=0</formula>
    </cfRule>
  </conditionalFormatting>
  <conditionalFormatting sqref="BV45">
    <cfRule type="expression" dxfId="178" priority="148">
      <formula>COUNTIF($BV$32:$CA$39,BV45)=0</formula>
    </cfRule>
  </conditionalFormatting>
  <conditionalFormatting sqref="BV46">
    <cfRule type="expression" dxfId="177" priority="145">
      <formula>COUNTIF($BV$32:$CA$39,BV46)=0</formula>
    </cfRule>
  </conditionalFormatting>
  <conditionalFormatting sqref="BV47">
    <cfRule type="expression" dxfId="176" priority="144">
      <formula>COUNTIF($BV$32:$CA$39,BV47)=0</formula>
    </cfRule>
  </conditionalFormatting>
  <conditionalFormatting sqref="BV48">
    <cfRule type="expression" dxfId="175" priority="143">
      <formula>COUNTIF($BV$32:$CA$39,BV48)=0</formula>
    </cfRule>
  </conditionalFormatting>
  <conditionalFormatting sqref="BV49">
    <cfRule type="expression" dxfId="174" priority="142">
      <formula>COUNTIF($BV$32:$CA$39,BV49)=0</formula>
    </cfRule>
  </conditionalFormatting>
  <conditionalFormatting sqref="BV50">
    <cfRule type="expression" dxfId="173" priority="141">
      <formula>COUNTIF($BV$32:$CA$39,BV50)=0</formula>
    </cfRule>
  </conditionalFormatting>
  <conditionalFormatting sqref="BV51">
    <cfRule type="expression" dxfId="172" priority="140">
      <formula>COUNTIF($BV$32:$CA$39,BV51)=0</formula>
    </cfRule>
  </conditionalFormatting>
  <conditionalFormatting sqref="BV52">
    <cfRule type="expression" dxfId="171" priority="139">
      <formula>COUNTIF($BV$32:$CA$39,BV52)=0</formula>
    </cfRule>
  </conditionalFormatting>
  <conditionalFormatting sqref="BV53">
    <cfRule type="expression" dxfId="170" priority="138">
      <formula>COUNTIF($BV$32:$CA$39,BV53)=0</formula>
    </cfRule>
  </conditionalFormatting>
  <conditionalFormatting sqref="BV54">
    <cfRule type="expression" dxfId="169" priority="137">
      <formula>COUNTIF($BV$32:$CA$39,BV54)=0</formula>
    </cfRule>
  </conditionalFormatting>
  <conditionalFormatting sqref="BV55">
    <cfRule type="expression" dxfId="168" priority="136">
      <formula>COUNTIF($BV$32:$CA$39,BV55)=0</formula>
    </cfRule>
  </conditionalFormatting>
  <conditionalFormatting sqref="BV56">
    <cfRule type="expression" dxfId="167" priority="135">
      <formula>COUNTIF($BV$32:$CA$39,BV56)=0</formula>
    </cfRule>
  </conditionalFormatting>
  <conditionalFormatting sqref="BV57">
    <cfRule type="expression" dxfId="166" priority="134">
      <formula>COUNTIF($BV$32:$CA$39,BV57)=0</formula>
    </cfRule>
  </conditionalFormatting>
  <conditionalFormatting sqref="CB45">
    <cfRule type="expression" dxfId="165" priority="133">
      <formula>COUNTIF($CB$32:$BCG$39,CB45)=0</formula>
    </cfRule>
  </conditionalFormatting>
  <conditionalFormatting sqref="CB46">
    <cfRule type="expression" dxfId="164" priority="132">
      <formula>COUNTIF($CB$32:$BCG$39,CB46)=0</formula>
    </cfRule>
  </conditionalFormatting>
  <conditionalFormatting sqref="CB47">
    <cfRule type="expression" dxfId="163" priority="131">
      <formula>COUNTIF($CB$32:$BCG$39,CB47)=0</formula>
    </cfRule>
  </conditionalFormatting>
  <conditionalFormatting sqref="CB48">
    <cfRule type="expression" dxfId="162" priority="130">
      <formula>COUNTIF($CB$32:$BCG$39,CB48)=0</formula>
    </cfRule>
  </conditionalFormatting>
  <conditionalFormatting sqref="CB49">
    <cfRule type="expression" dxfId="161" priority="129">
      <formula>COUNTIF($CB$32:$BCG$39,CB49)=0</formula>
    </cfRule>
  </conditionalFormatting>
  <conditionalFormatting sqref="CB50">
    <cfRule type="expression" dxfId="160" priority="128">
      <formula>COUNTIF($CB$32:$BCG$39,CB50)=0</formula>
    </cfRule>
  </conditionalFormatting>
  <conditionalFormatting sqref="CB51">
    <cfRule type="expression" dxfId="159" priority="127">
      <formula>COUNTIF($CB$32:$BCG$39,CB51)=0</formula>
    </cfRule>
  </conditionalFormatting>
  <conditionalFormatting sqref="CB52">
    <cfRule type="expression" dxfId="158" priority="126">
      <formula>COUNTIF($CB$32:$BCG$39,CB52)=0</formula>
    </cfRule>
  </conditionalFormatting>
  <conditionalFormatting sqref="CB53">
    <cfRule type="expression" dxfId="157" priority="125">
      <formula>COUNTIF($CB$32:$BCG$39,CB53)=0</formula>
    </cfRule>
  </conditionalFormatting>
  <conditionalFormatting sqref="CB54">
    <cfRule type="expression" dxfId="156" priority="124">
      <formula>COUNTIF($CB$32:$BCG$39,CB54)=0</formula>
    </cfRule>
  </conditionalFormatting>
  <conditionalFormatting sqref="CB55">
    <cfRule type="expression" dxfId="155" priority="123">
      <formula>COUNTIF($CB$32:$BCG$39,CB55)=0</formula>
    </cfRule>
  </conditionalFormatting>
  <conditionalFormatting sqref="CB56">
    <cfRule type="expression" dxfId="154" priority="122">
      <formula>COUNTIF($CB$32:$BCG$39,CB56)=0</formula>
    </cfRule>
  </conditionalFormatting>
  <conditionalFormatting sqref="CB57">
    <cfRule type="expression" dxfId="153" priority="121">
      <formula>COUNTIF($CB$32:$BCG$39,CB57)=0</formula>
    </cfRule>
  </conditionalFormatting>
  <conditionalFormatting sqref="CH45">
    <cfRule type="expression" dxfId="152" priority="120">
      <formula>COUNTIF($CH$32:$CM$39,$CH45)=0</formula>
    </cfRule>
  </conditionalFormatting>
  <conditionalFormatting sqref="CH46">
    <cfRule type="expression" dxfId="151" priority="119">
      <formula>COUNTIF($CH$32:$CM$39,$CH46)=0</formula>
    </cfRule>
  </conditionalFormatting>
  <conditionalFormatting sqref="CH47">
    <cfRule type="expression" dxfId="150" priority="118">
      <formula>COUNTIF($CH$32:$CM$39,$CH47)=0</formula>
    </cfRule>
  </conditionalFormatting>
  <conditionalFormatting sqref="CH48">
    <cfRule type="expression" dxfId="149" priority="117">
      <formula>COUNTIF($CH$32:$CM$39,$CH48)=0</formula>
    </cfRule>
  </conditionalFormatting>
  <conditionalFormatting sqref="CH49">
    <cfRule type="expression" dxfId="148" priority="116">
      <formula>COUNTIF($CH$32:$CM$39,$CH49)=0</formula>
    </cfRule>
  </conditionalFormatting>
  <conditionalFormatting sqref="CH50">
    <cfRule type="expression" dxfId="147" priority="115">
      <formula>COUNTIF($CH$32:$CM$39,$CH50)=0</formula>
    </cfRule>
  </conditionalFormatting>
  <conditionalFormatting sqref="CH51">
    <cfRule type="expression" dxfId="146" priority="114">
      <formula>COUNTIF($CH$32:$CM$39,$CH51)=0</formula>
    </cfRule>
  </conditionalFormatting>
  <conditionalFormatting sqref="CH52">
    <cfRule type="expression" dxfId="145" priority="113">
      <formula>COUNTIF($CH$32:$CM$39,$CH52)=0</formula>
    </cfRule>
  </conditionalFormatting>
  <conditionalFormatting sqref="CH53">
    <cfRule type="expression" dxfId="144" priority="112">
      <formula>COUNTIF($CH$32:$CM$39,$CH53)=0</formula>
    </cfRule>
  </conditionalFormatting>
  <conditionalFormatting sqref="CH54">
    <cfRule type="expression" dxfId="143" priority="111">
      <formula>COUNTIF($CH$32:$CM$39,$CH54)=0</formula>
    </cfRule>
  </conditionalFormatting>
  <conditionalFormatting sqref="CH55">
    <cfRule type="expression" dxfId="142" priority="110">
      <formula>COUNTIF($CH$32:$CM$39,$CH55)=0</formula>
    </cfRule>
  </conditionalFormatting>
  <conditionalFormatting sqref="CH56">
    <cfRule type="expression" dxfId="141" priority="109">
      <formula>COUNTIF($CH$32:$CM$39,$CH56)=0</formula>
    </cfRule>
  </conditionalFormatting>
  <conditionalFormatting sqref="CH57">
    <cfRule type="expression" dxfId="140" priority="108">
      <formula>COUNTIF($CH$32:$CM$39,$CH57)=0</formula>
    </cfRule>
  </conditionalFormatting>
  <conditionalFormatting sqref="AF43">
    <cfRule type="expression" dxfId="139" priority="94">
      <formula>COUNTIF($AX$32:$BC$39,$AX43)=0</formula>
    </cfRule>
  </conditionalFormatting>
  <conditionalFormatting sqref="AF44">
    <cfRule type="expression" dxfId="138" priority="93">
      <formula>COUNTIF($AX$32:$BC$39,$AX44)=0</formula>
    </cfRule>
  </conditionalFormatting>
  <conditionalFormatting sqref="AF45">
    <cfRule type="expression" dxfId="137" priority="92">
      <formula>COUNTIF($AX$32:$BC$39,$AX45)=0</formula>
    </cfRule>
  </conditionalFormatting>
  <conditionalFormatting sqref="AF46">
    <cfRule type="expression" dxfId="136" priority="91">
      <formula>COUNTIF($AX$32:$BC$39,$AX46)=0</formula>
    </cfRule>
  </conditionalFormatting>
  <conditionalFormatting sqref="AF47">
    <cfRule type="expression" dxfId="135" priority="90">
      <formula>COUNTIF($AX$32:$BC$39,$AX47)=0</formula>
    </cfRule>
  </conditionalFormatting>
  <conditionalFormatting sqref="AF48">
    <cfRule type="expression" dxfId="134" priority="89">
      <formula>COUNTIF($AX$32:$BC$39,$AX48)=0</formula>
    </cfRule>
  </conditionalFormatting>
  <conditionalFormatting sqref="AF49">
    <cfRule type="expression" dxfId="133" priority="88">
      <formula>COUNTIF($AX$32:$BC$39,$AX49)=0</formula>
    </cfRule>
  </conditionalFormatting>
  <conditionalFormatting sqref="AF50">
    <cfRule type="expression" dxfId="132" priority="87">
      <formula>COUNTIF($AX$32:$BC$39,$AX50)=0</formula>
    </cfRule>
  </conditionalFormatting>
  <conditionalFormatting sqref="AF51">
    <cfRule type="expression" dxfId="131" priority="86">
      <formula>COUNTIF($AX$32:$BC$39,$AX51)=0</formula>
    </cfRule>
  </conditionalFormatting>
  <conditionalFormatting sqref="AF52">
    <cfRule type="expression" dxfId="130" priority="85">
      <formula>COUNTIF($AX$32:$BC$39,$AX52)=0</formula>
    </cfRule>
  </conditionalFormatting>
  <conditionalFormatting sqref="AF53">
    <cfRule type="expression" dxfId="129" priority="84">
      <formula>COUNTIF($AX$32:$BC$39,$AX53)=0</formula>
    </cfRule>
  </conditionalFormatting>
  <conditionalFormatting sqref="AF54">
    <cfRule type="expression" dxfId="128" priority="83">
      <formula>COUNTIF($AX$32:$BC$39,$AX54)=0</formula>
    </cfRule>
  </conditionalFormatting>
  <conditionalFormatting sqref="AF55">
    <cfRule type="expression" dxfId="127" priority="82">
      <formula>COUNTIF($AX$32:$BC$39,$AX55)=0</formula>
    </cfRule>
  </conditionalFormatting>
  <conditionalFormatting sqref="AF56">
    <cfRule type="expression" dxfId="126" priority="81">
      <formula>COUNTIF($AX$32:$BC$39,$AX56)=0</formula>
    </cfRule>
  </conditionalFormatting>
  <conditionalFormatting sqref="AF57">
    <cfRule type="expression" dxfId="125" priority="80">
      <formula>COUNTIF($AX$32:$BC$39,$AX57)=0</formula>
    </cfRule>
  </conditionalFormatting>
  <conditionalFormatting sqref="AR43">
    <cfRule type="expression" dxfId="124" priority="77">
      <formula>COUNTIF($AR$32:$AW$39,AR43)=0</formula>
    </cfRule>
  </conditionalFormatting>
  <conditionalFormatting sqref="AL43">
    <cfRule type="expression" dxfId="123" priority="61">
      <formula>COUNTIF($AL$32:$AO$39,$AL43)=0</formula>
    </cfRule>
  </conditionalFormatting>
  <conditionalFormatting sqref="AL44">
    <cfRule type="expression" dxfId="122" priority="44">
      <formula>COUNTIF($AL$32:$AO$39,$AL44)=0</formula>
    </cfRule>
  </conditionalFormatting>
  <conditionalFormatting sqref="AL45">
    <cfRule type="expression" dxfId="121" priority="43">
      <formula>COUNTIF($AL$32:$AO$39,$AL45)=0</formula>
    </cfRule>
  </conditionalFormatting>
  <conditionalFormatting sqref="AL46">
    <cfRule type="expression" dxfId="120" priority="42">
      <formula>COUNTIF($AL$32:$AO$39,$AL46)=0</formula>
    </cfRule>
  </conditionalFormatting>
  <conditionalFormatting sqref="AL47">
    <cfRule type="expression" dxfId="119" priority="41">
      <formula>COUNTIF($AL$32:$AO$39,$AL47)=0</formula>
    </cfRule>
  </conditionalFormatting>
  <conditionalFormatting sqref="AL48">
    <cfRule type="expression" dxfId="118" priority="40">
      <formula>COUNTIF($AL$32:$AO$39,$AL48)=0</formula>
    </cfRule>
  </conditionalFormatting>
  <conditionalFormatting sqref="AL49">
    <cfRule type="expression" dxfId="117" priority="39">
      <formula>COUNTIF($AL$32:$AO$39,$AL49)=0</formula>
    </cfRule>
  </conditionalFormatting>
  <conditionalFormatting sqref="AL50">
    <cfRule type="expression" dxfId="116" priority="38">
      <formula>COUNTIF($AL$32:$AO$39,$AL50)=0</formula>
    </cfRule>
  </conditionalFormatting>
  <conditionalFormatting sqref="AL51">
    <cfRule type="expression" dxfId="115" priority="37">
      <formula>COUNTIF($AL$32:$AO$39,$AL51)=0</formula>
    </cfRule>
  </conditionalFormatting>
  <conditionalFormatting sqref="AL52">
    <cfRule type="expression" dxfId="114" priority="36">
      <formula>COUNTIF($AL$32:$AO$39,$AL52)=0</formula>
    </cfRule>
  </conditionalFormatting>
  <conditionalFormatting sqref="AL53">
    <cfRule type="expression" dxfId="113" priority="35">
      <formula>COUNTIF($AL$32:$AO$39,$AL53)=0</formula>
    </cfRule>
  </conditionalFormatting>
  <conditionalFormatting sqref="AL54">
    <cfRule type="expression" dxfId="112" priority="34">
      <formula>COUNTIF($AL$32:$AO$39,$AL54)=0</formula>
    </cfRule>
  </conditionalFormatting>
  <conditionalFormatting sqref="AL55">
    <cfRule type="expression" dxfId="111" priority="33">
      <formula>COUNTIF($AL$32:$AO$39,$AL55)=0</formula>
    </cfRule>
  </conditionalFormatting>
  <conditionalFormatting sqref="AL56">
    <cfRule type="expression" dxfId="110" priority="32">
      <formula>COUNTIF($AL$32:$AO$39,$AL56)=0</formula>
    </cfRule>
  </conditionalFormatting>
  <conditionalFormatting sqref="AL57">
    <cfRule type="expression" dxfId="109" priority="31">
      <formula>COUNTIF($AL$32:$AO$39,$AL57)=0</formula>
    </cfRule>
  </conditionalFormatting>
  <conditionalFormatting sqref="AR44">
    <cfRule type="expression" dxfId="108" priority="26">
      <formula>COUNTIF($AR$32:$AW$39,AR44)=0</formula>
    </cfRule>
  </conditionalFormatting>
  <conditionalFormatting sqref="AR45">
    <cfRule type="expression" dxfId="107" priority="25">
      <formula>COUNTIF($AR$32:$AW$39,AR45)=0</formula>
    </cfRule>
  </conditionalFormatting>
  <conditionalFormatting sqref="AR46">
    <cfRule type="expression" dxfId="106" priority="24">
      <formula>COUNTIF($AR$32:$AW$39,AR46)=0</formula>
    </cfRule>
  </conditionalFormatting>
  <conditionalFormatting sqref="AR47">
    <cfRule type="expression" dxfId="105" priority="23">
      <formula>COUNTIF($AR$32:$AW$39,AR47)=0</formula>
    </cfRule>
  </conditionalFormatting>
  <conditionalFormatting sqref="AR48">
    <cfRule type="expression" dxfId="104" priority="22">
      <formula>COUNTIF($AR$32:$AW$39,AR48)=0</formula>
    </cfRule>
  </conditionalFormatting>
  <conditionalFormatting sqref="AR49">
    <cfRule type="expression" dxfId="103" priority="21">
      <formula>COUNTIF($AR$32:$AW$39,AR49)=0</formula>
    </cfRule>
  </conditionalFormatting>
  <conditionalFormatting sqref="AR50">
    <cfRule type="expression" dxfId="102" priority="20">
      <formula>COUNTIF($AR$32:$AW$39,AR50)=0</formula>
    </cfRule>
  </conditionalFormatting>
  <conditionalFormatting sqref="AR51">
    <cfRule type="expression" dxfId="101" priority="19">
      <formula>COUNTIF($AR$32:$AW$39,AR51)=0</formula>
    </cfRule>
  </conditionalFormatting>
  <conditionalFormatting sqref="AR52">
    <cfRule type="expression" dxfId="100" priority="18">
      <formula>COUNTIF($AR$32:$AW$39,AR52)=0</formula>
    </cfRule>
  </conditionalFormatting>
  <conditionalFormatting sqref="AR53">
    <cfRule type="expression" dxfId="99" priority="17">
      <formula>COUNTIF($AR$32:$AW$39,AR53)=0</formula>
    </cfRule>
  </conditionalFormatting>
  <conditionalFormatting sqref="AR54">
    <cfRule type="expression" dxfId="98" priority="16">
      <formula>COUNTIF($AR$32:$AW$39,AR54)=0</formula>
    </cfRule>
  </conditionalFormatting>
  <conditionalFormatting sqref="AR55">
    <cfRule type="expression" dxfId="97" priority="15">
      <formula>COUNTIF($AR$32:$AW$39,AR55)=0</formula>
    </cfRule>
  </conditionalFormatting>
  <conditionalFormatting sqref="AR56">
    <cfRule type="expression" dxfId="96" priority="14">
      <formula>COUNTIF($AR$32:$AW$39,AR56)=0</formula>
    </cfRule>
  </conditionalFormatting>
  <conditionalFormatting sqref="AR57">
    <cfRule type="expression" dxfId="95" priority="13">
      <formula>COUNTIF($AR$32:$AW$39,AR57)=0</formula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264" stopIfTrue="1" id="{B97F1D2E-94C8-4D01-9D29-6354F00DE979}">
            <xm:f>'Start lists'!D8=0</xm:f>
            <x14:dxf>
              <fill>
                <patternFill>
                  <bgColor rgb="FFFFFF00"/>
                </patternFill>
              </fill>
            </x14:dxf>
          </x14:cfRule>
          <xm:sqref>B2:D9</xm:sqref>
        </x14:conditionalFormatting>
        <x14:conditionalFormatting xmlns:xm="http://schemas.microsoft.com/office/excel/2006/main">
          <x14:cfRule type="expression" priority="1257" id="{A64B6AF7-8986-4A9D-932B-A27F1A417D33}">
            <xm:f>'Start lists'!K8=0</xm:f>
            <x14:dxf>
              <fill>
                <patternFill>
                  <bgColor rgb="FFFFFF00"/>
                </patternFill>
              </fill>
            </x14:dxf>
          </x14:cfRule>
          <xm:sqref>E2:G9</xm:sqref>
        </x14:conditionalFormatting>
        <x14:conditionalFormatting xmlns:xm="http://schemas.microsoft.com/office/excel/2006/main">
          <x14:cfRule type="expression" priority="1242" id="{4A6EEEAF-3A85-4193-AE3B-D21C22929512}">
            <xm:f>'Start lists'!D19=0</xm:f>
            <x14:dxf>
              <fill>
                <patternFill>
                  <bgColor rgb="FFFFFF00"/>
                </patternFill>
              </fill>
            </x14:dxf>
          </x14:cfRule>
          <xm:sqref>H2:J9</xm:sqref>
        </x14:conditionalFormatting>
        <x14:conditionalFormatting xmlns:xm="http://schemas.microsoft.com/office/excel/2006/main">
          <x14:cfRule type="expression" priority="1234" id="{9B42096E-B5CB-4CC7-AFA1-B4AD648BEF79}">
            <xm:f>'Start lists'!K19=0</xm:f>
            <x14:dxf>
              <fill>
                <patternFill>
                  <bgColor rgb="FFFFFF00"/>
                </patternFill>
              </fill>
            </x14:dxf>
          </x14:cfRule>
          <xm:sqref>K2:M9</xm:sqref>
        </x14:conditionalFormatting>
        <x14:conditionalFormatting xmlns:xm="http://schemas.microsoft.com/office/excel/2006/main">
          <x14:cfRule type="expression" priority="1210" id="{D8ABF9A7-3E46-41B9-8CDA-4A536F2A7EE6}">
            <xm:f>'Start lists'!D30=0</xm:f>
            <x14:dxf>
              <fill>
                <patternFill>
                  <bgColor rgb="FFFFFF00"/>
                </patternFill>
              </fill>
            </x14:dxf>
          </x14:cfRule>
          <xm:sqref>N2:P9</xm:sqref>
        </x14:conditionalFormatting>
        <x14:conditionalFormatting xmlns:xm="http://schemas.microsoft.com/office/excel/2006/main">
          <x14:cfRule type="expression" priority="1202" id="{D4509B5D-5ABC-4F67-911F-E3F9DE4313A3}">
            <xm:f>'Start lists'!K30=0</xm:f>
            <x14:dxf>
              <fill>
                <patternFill>
                  <bgColor rgb="FFFFFF00"/>
                </patternFill>
              </fill>
            </x14:dxf>
          </x14:cfRule>
          <xm:sqref>Q2:S9</xm:sqref>
        </x14:conditionalFormatting>
        <x14:conditionalFormatting xmlns:xm="http://schemas.microsoft.com/office/excel/2006/main">
          <x14:cfRule type="expression" priority="1179" id="{C28FC873-B1C6-461B-9197-4D5214AA5F92}">
            <xm:f>'Start lists'!D41=0</xm:f>
            <x14:dxf>
              <fill>
                <patternFill>
                  <bgColor rgb="FFFFFF00"/>
                </patternFill>
              </fill>
            </x14:dxf>
          </x14:cfRule>
          <xm:sqref>T2:V9</xm:sqref>
        </x14:conditionalFormatting>
        <x14:conditionalFormatting xmlns:xm="http://schemas.microsoft.com/office/excel/2006/main">
          <x14:cfRule type="expression" priority="1171" id="{2F221150-DB59-4D2A-937B-B6247F612E54}">
            <xm:f>'Start lists'!K41=0</xm:f>
            <x14:dxf>
              <fill>
                <patternFill>
                  <bgColor rgb="FFFFFF00"/>
                </patternFill>
              </fill>
            </x14:dxf>
          </x14:cfRule>
          <xm:sqref>W2:Y9</xm:sqref>
        </x14:conditionalFormatting>
        <x14:conditionalFormatting xmlns:xm="http://schemas.microsoft.com/office/excel/2006/main">
          <x14:cfRule type="expression" priority="1148" id="{BFC1A052-D2CD-426A-BAFA-F35F16C94D4C}">
            <xm:f>'Start lists'!D52=0</xm:f>
            <x14:dxf>
              <fill>
                <patternFill>
                  <bgColor rgb="FFFFFF00"/>
                </patternFill>
              </fill>
            </x14:dxf>
          </x14:cfRule>
          <xm:sqref>Z2:AB9</xm:sqref>
        </x14:conditionalFormatting>
        <x14:conditionalFormatting xmlns:xm="http://schemas.microsoft.com/office/excel/2006/main">
          <x14:cfRule type="expression" priority="1140" id="{0E0F3C76-2019-481D-AE6F-F45048B48DA0}">
            <xm:f>'Start lists'!K52=0</xm:f>
            <x14:dxf>
              <fill>
                <patternFill>
                  <bgColor rgb="FFFFFF00"/>
                </patternFill>
              </fill>
            </x14:dxf>
          </x14:cfRule>
          <xm:sqref>AC2:AE9</xm:sqref>
        </x14:conditionalFormatting>
        <x14:conditionalFormatting xmlns:xm="http://schemas.microsoft.com/office/excel/2006/main">
          <x14:cfRule type="expression" priority="1110" id="{BE0254FD-55BA-4BA8-945E-7C278C0CD558}">
            <xm:f>'Start lists'!D63=0</xm:f>
            <x14:dxf>
              <fill>
                <patternFill>
                  <bgColor rgb="FFFFFF00"/>
                </patternFill>
              </fill>
            </x14:dxf>
          </x14:cfRule>
          <xm:sqref>AF2:AH9</xm:sqref>
        </x14:conditionalFormatting>
        <x14:conditionalFormatting xmlns:xm="http://schemas.microsoft.com/office/excel/2006/main">
          <x14:cfRule type="expression" priority="1102" id="{1695AECA-C32D-450B-9B2C-F429C930F513}">
            <xm:f>'Start lists'!K63=0</xm:f>
            <x14:dxf>
              <fill>
                <patternFill>
                  <bgColor rgb="FFFFFF00"/>
                </patternFill>
              </fill>
            </x14:dxf>
          </x14:cfRule>
          <xm:sqref>AI2:AK9</xm:sqref>
        </x14:conditionalFormatting>
        <x14:conditionalFormatting xmlns:xm="http://schemas.microsoft.com/office/excel/2006/main">
          <x14:cfRule type="expression" priority="1079" id="{73AF329B-C29B-481D-9A3B-7D7161579B16}">
            <xm:f>'Start lists'!D74=0</xm:f>
            <x14:dxf>
              <fill>
                <patternFill>
                  <bgColor rgb="FFFFFF00"/>
                </patternFill>
              </fill>
            </x14:dxf>
          </x14:cfRule>
          <xm:sqref>AL2:AN9</xm:sqref>
        </x14:conditionalFormatting>
        <x14:conditionalFormatting xmlns:xm="http://schemas.microsoft.com/office/excel/2006/main">
          <x14:cfRule type="expression" priority="1071" id="{6D09F6D3-FF68-4D4A-81D3-AD2CA91A8A85}">
            <xm:f>'Start lists'!K74=0</xm:f>
            <x14:dxf>
              <fill>
                <patternFill>
                  <bgColor rgb="FFFFFF00"/>
                </patternFill>
              </fill>
            </x14:dxf>
          </x14:cfRule>
          <xm:sqref>AO2:AQ9</xm:sqref>
        </x14:conditionalFormatting>
        <x14:conditionalFormatting xmlns:xm="http://schemas.microsoft.com/office/excel/2006/main">
          <x14:cfRule type="expression" priority="1048" id="{00CEFCDE-76B7-482B-B173-DEA1F168BFB6}">
            <xm:f>'Start lists'!D85=0</xm:f>
            <x14:dxf>
              <fill>
                <patternFill>
                  <bgColor rgb="FFFFFF00"/>
                </patternFill>
              </fill>
            </x14:dxf>
          </x14:cfRule>
          <xm:sqref>AR2:AT9</xm:sqref>
        </x14:conditionalFormatting>
        <x14:conditionalFormatting xmlns:xm="http://schemas.microsoft.com/office/excel/2006/main">
          <x14:cfRule type="expression" priority="1040" id="{7351BA44-1C8A-48C2-B670-65C8E246E783}">
            <xm:f>'Start lists'!K85=0</xm:f>
            <x14:dxf>
              <fill>
                <patternFill>
                  <bgColor rgb="FFFFFF00"/>
                </patternFill>
              </fill>
            </x14:dxf>
          </x14:cfRule>
          <xm:sqref>AU2:AW9</xm:sqref>
        </x14:conditionalFormatting>
        <x14:conditionalFormatting xmlns:xm="http://schemas.microsoft.com/office/excel/2006/main">
          <x14:cfRule type="expression" priority="1017" id="{EB927FA1-9075-43D2-A669-6524F97D7472}">
            <xm:f>'Start lists'!D96=0</xm:f>
            <x14:dxf>
              <fill>
                <patternFill>
                  <bgColor rgb="FFFFFF00"/>
                </patternFill>
              </fill>
            </x14:dxf>
          </x14:cfRule>
          <xm:sqref>AX2:AZ9</xm:sqref>
        </x14:conditionalFormatting>
        <x14:conditionalFormatting xmlns:xm="http://schemas.microsoft.com/office/excel/2006/main">
          <x14:cfRule type="expression" priority="1009" id="{0DF53349-7BB3-4498-B1B8-0336F5DC8CCB}">
            <xm:f>'Start lists'!K96=0</xm:f>
            <x14:dxf>
              <fill>
                <patternFill>
                  <bgColor rgb="FFFFFF00"/>
                </patternFill>
              </fill>
            </x14:dxf>
          </x14:cfRule>
          <xm:sqref>BA2:BC9</xm:sqref>
        </x14:conditionalFormatting>
        <x14:conditionalFormatting xmlns:xm="http://schemas.microsoft.com/office/excel/2006/main">
          <x14:cfRule type="expression" priority="933" stopIfTrue="1" id="{6F9D7700-A0ED-4AB8-9354-729225664B6D}">
            <xm:f>'U17M HJ'!$E6=0</xm:f>
            <x14:dxf>
              <fill>
                <patternFill>
                  <bgColor rgb="FFFFFF00"/>
                </patternFill>
              </fill>
            </x14:dxf>
          </x14:cfRule>
          <xm:sqref>B32:B39</xm:sqref>
        </x14:conditionalFormatting>
        <x14:conditionalFormatting xmlns:xm="http://schemas.microsoft.com/office/excel/2006/main">
          <x14:cfRule type="expression" priority="932" id="{A7B115E3-E977-43BD-87D1-CFBDDDF19F34}">
            <xm:f>'U17M HJ'!E14=0</xm:f>
            <x14:dxf>
              <fill>
                <patternFill>
                  <bgColor rgb="FFFFFF00"/>
                </patternFill>
              </fill>
            </x14:dxf>
          </x14:cfRule>
          <xm:sqref>E32:E39</xm:sqref>
        </x14:conditionalFormatting>
        <x14:conditionalFormatting xmlns:xm="http://schemas.microsoft.com/office/excel/2006/main">
          <x14:cfRule type="expression" priority="886" id="{63F56638-0558-42EB-8B59-B8BF3D564E9E}">
            <xm:f>'U20W HT'!$C5=0</xm:f>
            <x14:dxf>
              <fill>
                <patternFill>
                  <bgColor rgb="FFFFFF00"/>
                </patternFill>
              </fill>
            </x14:dxf>
          </x14:cfRule>
          <xm:sqref>N32:N39</xm:sqref>
        </x14:conditionalFormatting>
        <x14:conditionalFormatting xmlns:xm="http://schemas.microsoft.com/office/excel/2006/main">
          <x14:cfRule type="expression" priority="878" id="{4A94CA9E-C148-4D0C-A6F2-55B52AD7D047}">
            <xm:f>'U20W HT'!$C13=0</xm:f>
            <x14:dxf>
              <fill>
                <patternFill>
                  <bgColor rgb="FFFFFF00"/>
                </patternFill>
              </fill>
            </x14:dxf>
          </x14:cfRule>
          <xm:sqref>Q32:Q39</xm:sqref>
        </x14:conditionalFormatting>
        <x14:conditionalFormatting xmlns:xm="http://schemas.microsoft.com/office/excel/2006/main">
          <x14:cfRule type="expression" priority="628" id="{9449D0A4-57C6-4A9B-8C4D-3B9BB34DDE95}">
            <xm:f>'Start lists'!$D118=0</xm:f>
            <x14:dxf>
              <fill>
                <patternFill>
                  <bgColor rgb="FFFFFF00"/>
                </patternFill>
              </fill>
            </x14:dxf>
          </x14:cfRule>
          <xm:sqref>BJ2:BL9</xm:sqref>
        </x14:conditionalFormatting>
        <x14:conditionalFormatting xmlns:xm="http://schemas.microsoft.com/office/excel/2006/main">
          <x14:cfRule type="expression" priority="619" id="{9E509905-58BD-4D2A-8B4E-F12E52A4DBA9}">
            <xm:f>'Start lists'!$K118=0</xm:f>
            <x14:dxf>
              <fill>
                <patternFill>
                  <bgColor rgb="FFFFFF00"/>
                </patternFill>
              </fill>
            </x14:dxf>
          </x14:cfRule>
          <xm:sqref>BM2:BO9</xm:sqref>
        </x14:conditionalFormatting>
        <x14:conditionalFormatting xmlns:xm="http://schemas.microsoft.com/office/excel/2006/main">
          <x14:cfRule type="expression" priority="610" id="{80207613-2AF6-4BD9-B75C-B980025D8429}">
            <xm:f>'Start lists'!$D129=0</xm:f>
            <x14:dxf>
              <fill>
                <patternFill>
                  <bgColor rgb="FFFFFF00"/>
                </patternFill>
              </fill>
            </x14:dxf>
          </x14:cfRule>
          <xm:sqref>BP2:BR9</xm:sqref>
        </x14:conditionalFormatting>
        <x14:conditionalFormatting xmlns:xm="http://schemas.microsoft.com/office/excel/2006/main">
          <x14:cfRule type="expression" priority="599" id="{051AFDDD-98B0-45FE-9CE6-F263D1E5796C}">
            <xm:f>'Start lists'!$K$129=0</xm:f>
            <x14:dxf>
              <fill>
                <patternFill>
                  <bgColor rgb="FFFFFF00"/>
                </patternFill>
              </fill>
            </x14:dxf>
          </x14:cfRule>
          <xm:sqref>BS2:BU2</xm:sqref>
        </x14:conditionalFormatting>
        <x14:conditionalFormatting xmlns:xm="http://schemas.microsoft.com/office/excel/2006/main">
          <x14:cfRule type="expression" priority="598" id="{64A063B2-FE62-4CCB-A972-3115EE833BE1}">
            <xm:f>'Start lists'!$K$129=0</xm:f>
            <x14:dxf>
              <fill>
                <patternFill>
                  <bgColor rgb="FFFFFF00"/>
                </patternFill>
              </fill>
            </x14:dxf>
          </x14:cfRule>
          <xm:sqref>BS3:BU3</xm:sqref>
        </x14:conditionalFormatting>
        <x14:conditionalFormatting xmlns:xm="http://schemas.microsoft.com/office/excel/2006/main">
          <x14:cfRule type="expression" priority="597" id="{82DDBACB-C588-48D9-BAB3-631C04916FCD}">
            <xm:f>'Start lists'!$K$129=0</xm:f>
            <x14:dxf>
              <fill>
                <patternFill>
                  <bgColor rgb="FFFFFF00"/>
                </patternFill>
              </fill>
            </x14:dxf>
          </x14:cfRule>
          <xm:sqref>BS4:BU4</xm:sqref>
        </x14:conditionalFormatting>
        <x14:conditionalFormatting xmlns:xm="http://schemas.microsoft.com/office/excel/2006/main">
          <x14:cfRule type="expression" priority="596" id="{F7431090-A16F-4B13-BC04-89502A13BA0B}">
            <xm:f>'Start lists'!$K$129=0</xm:f>
            <x14:dxf>
              <fill>
                <patternFill>
                  <bgColor rgb="FFFFFF00"/>
                </patternFill>
              </fill>
            </x14:dxf>
          </x14:cfRule>
          <xm:sqref>BS5:BU5</xm:sqref>
        </x14:conditionalFormatting>
        <x14:conditionalFormatting xmlns:xm="http://schemas.microsoft.com/office/excel/2006/main">
          <x14:cfRule type="expression" priority="595" id="{606B1CAE-FF56-44E8-A49C-B3FEAF8EC7FC}">
            <xm:f>'Start lists'!$K$129=0</xm:f>
            <x14:dxf>
              <fill>
                <patternFill>
                  <bgColor rgb="FFFFFF00"/>
                </patternFill>
              </fill>
            </x14:dxf>
          </x14:cfRule>
          <xm:sqref>BS6:BU6</xm:sqref>
        </x14:conditionalFormatting>
        <x14:conditionalFormatting xmlns:xm="http://schemas.microsoft.com/office/excel/2006/main">
          <x14:cfRule type="expression" priority="594" id="{B22E8E3C-3127-4FB8-9A6A-C8B4BE87C052}">
            <xm:f>'Start lists'!$K$129=0</xm:f>
            <x14:dxf>
              <fill>
                <patternFill>
                  <bgColor rgb="FFFFFF00"/>
                </patternFill>
              </fill>
            </x14:dxf>
          </x14:cfRule>
          <xm:sqref>BS7:BU7</xm:sqref>
        </x14:conditionalFormatting>
        <x14:conditionalFormatting xmlns:xm="http://schemas.microsoft.com/office/excel/2006/main">
          <x14:cfRule type="expression" priority="593" id="{EE3BBDAA-C5A5-4B4E-A6D8-77A998BA45A1}">
            <xm:f>'Start lists'!$K$129=0</xm:f>
            <x14:dxf>
              <fill>
                <patternFill>
                  <bgColor rgb="FFFFFF00"/>
                </patternFill>
              </fill>
            </x14:dxf>
          </x14:cfRule>
          <xm:sqref>BS8:BU8</xm:sqref>
        </x14:conditionalFormatting>
        <x14:conditionalFormatting xmlns:xm="http://schemas.microsoft.com/office/excel/2006/main">
          <x14:cfRule type="expression" priority="592" id="{CFF176A1-E023-4A57-8B91-4B46E7ACE143}">
            <xm:f>'Start lists'!$K$129=0</xm:f>
            <x14:dxf>
              <fill>
                <patternFill>
                  <bgColor rgb="FFFFFF00"/>
                </patternFill>
              </fill>
            </x14:dxf>
          </x14:cfRule>
          <xm:sqref>BS9:BU9</xm:sqref>
        </x14:conditionalFormatting>
        <x14:conditionalFormatting xmlns:xm="http://schemas.microsoft.com/office/excel/2006/main">
          <x14:cfRule type="expression" priority="560" id="{534EDB70-F792-4D10-9FD4-3C6E77198883}">
            <xm:f>'Start lists'!$D140=0</xm:f>
            <x14:dxf>
              <fill>
                <patternFill>
                  <bgColor rgb="FFFFFF00"/>
                </patternFill>
              </fill>
            </x14:dxf>
          </x14:cfRule>
          <xm:sqref>BV2:BX9</xm:sqref>
        </x14:conditionalFormatting>
        <x14:conditionalFormatting xmlns:xm="http://schemas.microsoft.com/office/excel/2006/main">
          <x14:cfRule type="expression" priority="551" id="{C156DA2D-A90B-4C65-9948-8B4E348E974F}">
            <xm:f>'Start lists'!$K140=0</xm:f>
            <x14:dxf>
              <fill>
                <patternFill>
                  <bgColor rgb="FFFFFF00"/>
                </patternFill>
              </fill>
            </x14:dxf>
          </x14:cfRule>
          <xm:sqref>BY2:CA9</xm:sqref>
        </x14:conditionalFormatting>
        <x14:conditionalFormatting xmlns:xm="http://schemas.microsoft.com/office/excel/2006/main">
          <x14:cfRule type="expression" priority="523" id="{EBDB7DB2-96FA-47E5-840A-0E40CE39D0E7}">
            <xm:f>'Start lists'!$D151=0</xm:f>
            <x14:dxf>
              <fill>
                <patternFill>
                  <bgColor rgb="FFFFFF00"/>
                </patternFill>
              </fill>
            </x14:dxf>
          </x14:cfRule>
          <xm:sqref>CB2:CD9</xm:sqref>
        </x14:conditionalFormatting>
        <x14:conditionalFormatting xmlns:xm="http://schemas.microsoft.com/office/excel/2006/main">
          <x14:cfRule type="expression" priority="521" id="{57EDFF86-5899-48E3-BDFA-686B82F9E153}">
            <xm:f>'Start lists'!$K151=0</xm:f>
            <x14:dxf>
              <fill>
                <patternFill>
                  <bgColor rgb="FFFFFF00"/>
                </patternFill>
              </fill>
            </x14:dxf>
          </x14:cfRule>
          <xm:sqref>CE2:CG9</xm:sqref>
        </x14:conditionalFormatting>
        <x14:conditionalFormatting xmlns:xm="http://schemas.microsoft.com/office/excel/2006/main">
          <x14:cfRule type="expression" priority="519" id="{7C0E934D-F539-482B-8F7C-FF69AE012C12}">
            <xm:f>'Start lists'!$D162=0</xm:f>
            <x14:dxf>
              <fill>
                <patternFill>
                  <bgColor rgb="FFFFFF00"/>
                </patternFill>
              </fill>
            </x14:dxf>
          </x14:cfRule>
          <xm:sqref>CH2:CJ9</xm:sqref>
        </x14:conditionalFormatting>
        <x14:conditionalFormatting xmlns:xm="http://schemas.microsoft.com/office/excel/2006/main">
          <x14:cfRule type="expression" priority="517" id="{02E54A6E-43DC-4E4A-94B1-52C1766CCF9F}">
            <xm:f>'Start lists'!$K162=0</xm:f>
            <x14:dxf>
              <fill>
                <patternFill>
                  <bgColor rgb="FFFFFF00"/>
                </patternFill>
              </fill>
            </x14:dxf>
          </x14:cfRule>
          <xm:sqref>CK2:CM9</xm:sqref>
        </x14:conditionalFormatting>
        <x14:conditionalFormatting xmlns:xm="http://schemas.microsoft.com/office/excel/2006/main">
          <x14:cfRule type="expression" priority="515" id="{CAE43093-AABD-4F80-B657-0306C11A28F0}">
            <xm:f>'Start lists'!$D173=0</xm:f>
            <x14:dxf>
              <fill>
                <patternFill>
                  <bgColor rgb="FFFFFF00"/>
                </patternFill>
              </fill>
            </x14:dxf>
          </x14:cfRule>
          <xm:sqref>CN2:CP9</xm:sqref>
        </x14:conditionalFormatting>
        <x14:conditionalFormatting xmlns:xm="http://schemas.microsoft.com/office/excel/2006/main">
          <x14:cfRule type="expression" priority="513" id="{B0FE3152-7759-40F2-A4F9-568DED37946B}">
            <xm:f>'Start lists'!$K173=0</xm:f>
            <x14:dxf>
              <fill>
                <patternFill>
                  <bgColor rgb="FFFFFF00"/>
                </patternFill>
              </fill>
            </x14:dxf>
          </x14:cfRule>
          <xm:sqref>CQ2:CS9</xm:sqref>
        </x14:conditionalFormatting>
        <x14:conditionalFormatting xmlns:xm="http://schemas.microsoft.com/office/excel/2006/main">
          <x14:cfRule type="expression" priority="292" id="{E36CAA01-3246-4696-8A25-5298D59E3480}">
            <xm:f>'U20M HT'!$C5=0</xm:f>
            <x14:dxf>
              <fill>
                <patternFill>
                  <bgColor rgb="FFFFFF00"/>
                </patternFill>
              </fill>
            </x14:dxf>
          </x14:cfRule>
          <xm:sqref>Z32:Z39</xm:sqref>
        </x14:conditionalFormatting>
        <x14:conditionalFormatting xmlns:xm="http://schemas.microsoft.com/office/excel/2006/main">
          <x14:cfRule type="expression" priority="290" id="{49C31B79-2F36-42FE-85D3-DD99B40C4D41}">
            <xm:f>'U17M HT'!$C13=0</xm:f>
            <x14:dxf>
              <fill>
                <patternFill>
                  <bgColor rgb="FFFFFF00"/>
                </patternFill>
              </fill>
            </x14:dxf>
          </x14:cfRule>
          <xm:sqref>W32:Y39</xm:sqref>
        </x14:conditionalFormatting>
        <x14:conditionalFormatting xmlns:xm="http://schemas.microsoft.com/office/excel/2006/main">
          <x14:cfRule type="expression" priority="282" id="{00A87D20-E837-4EC3-8E18-49C2EF8B6916}">
            <xm:f>'U17M SP'!$C5=0</xm:f>
            <x14:dxf>
              <fill>
                <patternFill>
                  <bgColor rgb="FFFFFF00"/>
                </patternFill>
              </fill>
            </x14:dxf>
          </x14:cfRule>
          <xm:sqref>AX32</xm:sqref>
        </x14:conditionalFormatting>
        <x14:conditionalFormatting xmlns:xm="http://schemas.microsoft.com/office/excel/2006/main">
          <x14:cfRule type="expression" priority="280" id="{8F32C778-47D7-4D6A-BE8B-54F47A094810}">
            <xm:f>'U17M SP'!$C13=0</xm:f>
            <x14:dxf>
              <fill>
                <patternFill>
                  <bgColor rgb="FFFFFF00"/>
                </patternFill>
              </fill>
            </x14:dxf>
          </x14:cfRule>
          <xm:sqref>BA32</xm:sqref>
        </x14:conditionalFormatting>
        <x14:conditionalFormatting xmlns:xm="http://schemas.microsoft.com/office/excel/2006/main">
          <x14:cfRule type="expression" priority="275" id="{F123C317-087A-40BD-8EE0-1183406F7A9D}">
            <xm:f>'U20M SP'!$C5=0</xm:f>
            <x14:dxf>
              <fill>
                <patternFill>
                  <bgColor rgb="FFFFFF00"/>
                </patternFill>
              </fill>
            </x14:dxf>
          </x14:cfRule>
          <xm:sqref>BD32:BF39</xm:sqref>
        </x14:conditionalFormatting>
        <x14:conditionalFormatting xmlns:xm="http://schemas.microsoft.com/office/excel/2006/main">
          <x14:cfRule type="expression" priority="274" id="{90318833-549C-4F50-8F89-A0DF31648E4D}">
            <xm:f>'U20M SP'!$C13=0</xm:f>
            <x14:dxf>
              <fill>
                <patternFill>
                  <bgColor rgb="FFFFFF00"/>
                </patternFill>
              </fill>
            </x14:dxf>
          </x14:cfRule>
          <xm:sqref>BG32:BI39</xm:sqref>
        </x14:conditionalFormatting>
        <x14:conditionalFormatting xmlns:xm="http://schemas.microsoft.com/office/excel/2006/main">
          <x14:cfRule type="expression" priority="270" id="{F899D16C-0F6C-4C81-8002-1E7E36FF11D2}">
            <xm:f>'U17W JT'!$C5=0</xm:f>
            <x14:dxf>
              <fill>
                <patternFill>
                  <bgColor rgb="FFFFFF00"/>
                </patternFill>
              </fill>
            </x14:dxf>
          </x14:cfRule>
          <xm:sqref>BJ32:BL39</xm:sqref>
        </x14:conditionalFormatting>
        <x14:conditionalFormatting xmlns:xm="http://schemas.microsoft.com/office/excel/2006/main">
          <x14:cfRule type="expression" priority="269" id="{B618629B-DE5E-4E9E-A8BF-87BB9B548069}">
            <xm:f>'U17W JT'!$C13=0</xm:f>
            <x14:dxf>
              <fill>
                <patternFill>
                  <bgColor rgb="FFFFFF00"/>
                </patternFill>
              </fill>
            </x14:dxf>
          </x14:cfRule>
          <xm:sqref>BM32:BO39</xm:sqref>
        </x14:conditionalFormatting>
        <x14:conditionalFormatting xmlns:xm="http://schemas.microsoft.com/office/excel/2006/main">
          <x14:cfRule type="expression" priority="264" id="{1C5BF77A-17EA-4E2C-BF6B-94C63730AA65}">
            <xm:f>'U17W HJ'!$E6=0</xm:f>
            <x14:dxf>
              <fill>
                <patternFill>
                  <bgColor rgb="FFFFFF00"/>
                </patternFill>
              </fill>
            </x14:dxf>
          </x14:cfRule>
          <xm:sqref>BP32:BR39</xm:sqref>
        </x14:conditionalFormatting>
        <x14:conditionalFormatting xmlns:xm="http://schemas.microsoft.com/office/excel/2006/main">
          <x14:cfRule type="expression" priority="263" id="{70323BCD-F9E3-4EEC-BE59-1D97B0AAE804}">
            <xm:f>'U17W HJ'!$E14=0</xm:f>
            <x14:dxf>
              <fill>
                <patternFill>
                  <bgColor rgb="FFFFFF00"/>
                </patternFill>
              </fill>
            </x14:dxf>
          </x14:cfRule>
          <xm:sqref>BS32:BU39</xm:sqref>
        </x14:conditionalFormatting>
        <x14:conditionalFormatting xmlns:xm="http://schemas.microsoft.com/office/excel/2006/main">
          <x14:cfRule type="expression" priority="259" id="{49110DB9-B7AE-4D37-AC67-FA1B7C6ECEE4}">
            <xm:f>'U20W HJ'!$E6=0</xm:f>
            <x14:dxf>
              <fill>
                <patternFill>
                  <bgColor rgb="FFFFFF00"/>
                </patternFill>
              </fill>
            </x14:dxf>
          </x14:cfRule>
          <xm:sqref>BV32:BV39</xm:sqref>
        </x14:conditionalFormatting>
        <x14:conditionalFormatting xmlns:xm="http://schemas.microsoft.com/office/excel/2006/main">
          <x14:cfRule type="expression" priority="258" id="{D4794F9C-2CC3-4B23-BE3C-C8327ECE1AE5}">
            <xm:f>'U20W HJ'!$E14=0</xm:f>
            <x14:dxf>
              <fill>
                <patternFill>
                  <bgColor rgb="FFFFFF00"/>
                </patternFill>
              </fill>
            </x14:dxf>
          </x14:cfRule>
          <xm:sqref>BY32:BY39</xm:sqref>
        </x14:conditionalFormatting>
        <x14:conditionalFormatting xmlns:xm="http://schemas.microsoft.com/office/excel/2006/main">
          <x14:cfRule type="expression" priority="238" id="{9E55138B-E674-44C2-A590-8A9F7E1DCFDC}">
            <xm:f>'U20W LJ'!$C5=0</xm:f>
            <x14:dxf>
              <fill>
                <patternFill>
                  <bgColor rgb="FFFFFF00"/>
                </patternFill>
              </fill>
            </x14:dxf>
          </x14:cfRule>
          <xm:sqref>CB32:CB39</xm:sqref>
        </x14:conditionalFormatting>
        <x14:conditionalFormatting xmlns:xm="http://schemas.microsoft.com/office/excel/2006/main">
          <x14:cfRule type="expression" priority="237" id="{956A85B5-AABE-46B3-A495-0D6DC477D9C6}">
            <xm:f>'U20W LJ'!$C13=0</xm:f>
            <x14:dxf>
              <fill>
                <patternFill>
                  <bgColor rgb="FFFFFF00"/>
                </patternFill>
              </fill>
            </x14:dxf>
          </x14:cfRule>
          <xm:sqref>CE32:CE39</xm:sqref>
        </x14:conditionalFormatting>
        <x14:conditionalFormatting xmlns:xm="http://schemas.microsoft.com/office/excel/2006/main">
          <x14:cfRule type="expression" priority="231" id="{ED51859C-7C8A-4620-B90D-472EDE632E4A}">
            <xm:f>'U20M LJ'!$C5=0</xm:f>
            <x14:dxf>
              <fill>
                <patternFill>
                  <bgColor rgb="FFFFFF00"/>
                </patternFill>
              </fill>
            </x14:dxf>
          </x14:cfRule>
          <xm:sqref>CH32:CJ39</xm:sqref>
        </x14:conditionalFormatting>
        <x14:conditionalFormatting xmlns:xm="http://schemas.microsoft.com/office/excel/2006/main">
          <x14:cfRule type="expression" priority="230" id="{BF9EAECB-1496-4A63-B64C-D6BD48BCBA9E}">
            <xm:f>'U20M LJ'!$C13=0</xm:f>
            <x14:dxf>
              <fill>
                <patternFill>
                  <bgColor rgb="FFFFFF00"/>
                </patternFill>
              </fill>
            </x14:dxf>
          </x14:cfRule>
          <xm:sqref>CK32:CM39</xm:sqref>
        </x14:conditionalFormatting>
        <x14:conditionalFormatting xmlns:xm="http://schemas.microsoft.com/office/excel/2006/main">
          <x14:cfRule type="expression" priority="104" id="{166409A0-5BB8-4B2C-B84B-CE922867886A}">
            <xm:f>'U20M HJ'!$E6=0</xm:f>
            <x14:dxf>
              <fill>
                <patternFill>
                  <bgColor rgb="FFFFFF00"/>
                </patternFill>
              </fill>
            </x14:dxf>
          </x14:cfRule>
          <xm:sqref>H32:J39</xm:sqref>
        </x14:conditionalFormatting>
        <x14:conditionalFormatting xmlns:xm="http://schemas.microsoft.com/office/excel/2006/main">
          <x14:cfRule type="expression" priority="102" id="{EBCEE40C-944C-470B-A2A0-9194D2095A5E}">
            <xm:f>'U20M HJ'!$E14=0</xm:f>
            <x14:dxf>
              <fill>
                <patternFill>
                  <bgColor rgb="FFFFFF00"/>
                </patternFill>
              </fill>
            </x14:dxf>
          </x14:cfRule>
          <xm:sqref>K32:M39</xm:sqref>
        </x14:conditionalFormatting>
        <x14:conditionalFormatting xmlns:xm="http://schemas.microsoft.com/office/excel/2006/main">
          <x14:cfRule type="expression" priority="100" id="{0F737556-4F2F-4A08-809B-5393C3AD7C6B}">
            <xm:f>'U20M HT'!$C13=0</xm:f>
            <x14:dxf>
              <fill>
                <patternFill>
                  <bgColor rgb="FFFFFF00"/>
                </patternFill>
              </fill>
            </x14:dxf>
          </x14:cfRule>
          <xm:sqref>AC32:AC39</xm:sqref>
        </x14:conditionalFormatting>
        <x14:conditionalFormatting xmlns:xm="http://schemas.microsoft.com/office/excel/2006/main">
          <x14:cfRule type="expression" priority="79" id="{2F9EFAD4-C98E-4812-BBBB-CBCBE505B188}">
            <xm:f>'U20W PV'!$E6=0</xm:f>
            <x14:dxf>
              <fill>
                <patternFill>
                  <bgColor rgb="FFFFFF00"/>
                </patternFill>
              </fill>
            </x14:dxf>
          </x14:cfRule>
          <xm:sqref>AR32</xm:sqref>
        </x14:conditionalFormatting>
        <x14:conditionalFormatting xmlns:xm="http://schemas.microsoft.com/office/excel/2006/main">
          <x14:cfRule type="expression" priority="78" id="{4644FC48-7DBE-4C58-AE27-02F3A5FACC4F}">
            <xm:f>'U20W PV'!$E14=0</xm:f>
            <x14:dxf>
              <fill>
                <patternFill>
                  <bgColor rgb="FFFFFF00"/>
                </patternFill>
              </fill>
            </x14:dxf>
          </x14:cfRule>
          <xm:sqref>AU32</xm:sqref>
        </x14:conditionalFormatting>
        <x14:conditionalFormatting xmlns:xm="http://schemas.microsoft.com/office/excel/2006/main">
          <x14:cfRule type="expression" priority="63" id="{EC318188-1358-4619-8826-2F0C686EA1C2}">
            <xm:f>'U17W PV'!$E6=0</xm:f>
            <x14:dxf>
              <fill>
                <patternFill>
                  <bgColor rgb="FFFFFF00"/>
                </patternFill>
              </fill>
            </x14:dxf>
          </x14:cfRule>
          <xm:sqref>AL32</xm:sqref>
        </x14:conditionalFormatting>
        <x14:conditionalFormatting xmlns:xm="http://schemas.microsoft.com/office/excel/2006/main">
          <x14:cfRule type="expression" priority="62" id="{71093E8C-DC7A-412B-8871-58E3F30572A0}">
            <xm:f>'U17W PV'!$E14=0</xm:f>
            <x14:dxf>
              <fill>
                <patternFill>
                  <bgColor rgb="FFFFFF00"/>
                </patternFill>
              </fill>
            </x14:dxf>
          </x14:cfRule>
          <xm:sqref>AO32</xm:sqref>
        </x14:conditionalFormatting>
        <x14:conditionalFormatting xmlns:xm="http://schemas.microsoft.com/office/excel/2006/main">
          <x14:cfRule type="expression" priority="47" id="{4A9A13B0-7A09-4B21-8CD9-D32DBDFD8217}">
            <xm:f>'U17W PV'!$E7=0</xm:f>
            <x14:dxf>
              <fill>
                <patternFill>
                  <bgColor rgb="FFFFFF00"/>
                </patternFill>
              </fill>
            </x14:dxf>
          </x14:cfRule>
          <xm:sqref>AL33:AL39</xm:sqref>
        </x14:conditionalFormatting>
        <x14:conditionalFormatting xmlns:xm="http://schemas.microsoft.com/office/excel/2006/main">
          <x14:cfRule type="expression" priority="46" id="{123CA6F3-8BAB-4020-8D18-8D46AFE6341B}">
            <xm:f>'U17W PV'!$E15=0</xm:f>
            <x14:dxf>
              <fill>
                <patternFill>
                  <bgColor rgb="FFFFFF00"/>
                </patternFill>
              </fill>
            </x14:dxf>
          </x14:cfRule>
          <xm:sqref>AO33:AO39</xm:sqref>
        </x14:conditionalFormatting>
        <x14:conditionalFormatting xmlns:xm="http://schemas.microsoft.com/office/excel/2006/main">
          <x14:cfRule type="expression" priority="30" id="{E9216530-792A-479C-99D5-18F7ACB9ECC9}">
            <xm:f>'U20W PV'!$E7=0</xm:f>
            <x14:dxf>
              <fill>
                <patternFill>
                  <bgColor rgb="FFFFFF00"/>
                </patternFill>
              </fill>
            </x14:dxf>
          </x14:cfRule>
          <xm:sqref>AR33:AR39</xm:sqref>
        </x14:conditionalFormatting>
        <x14:conditionalFormatting xmlns:xm="http://schemas.microsoft.com/office/excel/2006/main">
          <x14:cfRule type="expression" priority="29" id="{7DE12D73-0693-4812-AC99-BD5C118D42CD}">
            <xm:f>'U20W PV'!$E15=0</xm:f>
            <x14:dxf>
              <fill>
                <patternFill>
                  <bgColor rgb="FFFFFF00"/>
                </patternFill>
              </fill>
            </x14:dxf>
          </x14:cfRule>
          <xm:sqref>AU33:AU39</xm:sqref>
        </x14:conditionalFormatting>
        <x14:conditionalFormatting xmlns:xm="http://schemas.microsoft.com/office/excel/2006/main">
          <x14:cfRule type="expression" priority="12" id="{84840250-8ED5-414B-AE93-59663E72F2C3}">
            <xm:f>'U17M SP'!$C6=0</xm:f>
            <x14:dxf>
              <fill>
                <patternFill>
                  <bgColor rgb="FFFFFF00"/>
                </patternFill>
              </fill>
            </x14:dxf>
          </x14:cfRule>
          <xm:sqref>AX33:AX39</xm:sqref>
        </x14:conditionalFormatting>
        <x14:conditionalFormatting xmlns:xm="http://schemas.microsoft.com/office/excel/2006/main">
          <x14:cfRule type="expression" priority="11" id="{1A515BA3-FABF-4C42-988E-65B568971313}">
            <xm:f>'U17M SP'!$C14=0</xm:f>
            <x14:dxf>
              <fill>
                <patternFill>
                  <bgColor rgb="FFFFFF00"/>
                </patternFill>
              </fill>
            </x14:dxf>
          </x14:cfRule>
          <xm:sqref>BA33:BA39</xm:sqref>
        </x14:conditionalFormatting>
        <x14:conditionalFormatting xmlns:xm="http://schemas.microsoft.com/office/excel/2006/main">
          <x14:cfRule type="expression" priority="10" id="{15DA89BA-D016-4CA6-9C83-61B352636673}">
            <xm:f>'U17M HT'!$C5=0</xm:f>
            <x14:dxf>
              <fill>
                <patternFill>
                  <bgColor rgb="FFFFFF00"/>
                </patternFill>
              </fill>
            </x14:dxf>
          </x14:cfRule>
          <xm:sqref>T32:V32</xm:sqref>
        </x14:conditionalFormatting>
        <x14:conditionalFormatting xmlns:xm="http://schemas.microsoft.com/office/excel/2006/main">
          <x14:cfRule type="expression" priority="9" id="{E8A8A9DB-DA4C-4A7E-9F3A-47F6E7F4CD85}">
            <xm:f>'U17M HT'!$C6=0</xm:f>
            <x14:dxf>
              <fill>
                <patternFill>
                  <bgColor rgb="FFFFFF00"/>
                </patternFill>
              </fill>
            </x14:dxf>
          </x14:cfRule>
          <xm:sqref>T33:V39</xm:sqref>
        </x14:conditionalFormatting>
        <x14:conditionalFormatting xmlns:xm="http://schemas.microsoft.com/office/excel/2006/main">
          <x14:cfRule type="expression" priority="8" id="{E07BB2E7-DDDD-4C22-9C19-ABB566F1B1F7}">
            <xm:f>'U17M JT'!$C5=0</xm:f>
            <x14:dxf>
              <fill>
                <patternFill>
                  <bgColor rgb="FFFFFF00"/>
                </patternFill>
              </fill>
            </x14:dxf>
          </x14:cfRule>
          <xm:sqref>AF32:AH32</xm:sqref>
        </x14:conditionalFormatting>
        <x14:conditionalFormatting xmlns:xm="http://schemas.microsoft.com/office/excel/2006/main">
          <x14:cfRule type="expression" priority="7" id="{E6709B36-D411-476C-9167-F316EC7EB099}">
            <xm:f>'U17M JT'!$C6=0</xm:f>
            <x14:dxf>
              <fill>
                <patternFill>
                  <bgColor rgb="FFFFFF00"/>
                </patternFill>
              </fill>
            </x14:dxf>
          </x14:cfRule>
          <xm:sqref>AF33:AH39</xm:sqref>
        </x14:conditionalFormatting>
        <x14:conditionalFormatting xmlns:xm="http://schemas.microsoft.com/office/excel/2006/main">
          <x14:cfRule type="expression" priority="6" id="{3AFB8BCF-AF89-4EC7-B052-65190F9BCA31}">
            <xm:f>'U17M JT'!$C13=0</xm:f>
            <x14:dxf>
              <fill>
                <patternFill>
                  <bgColor rgb="FFFFFF00"/>
                </patternFill>
              </fill>
            </x14:dxf>
          </x14:cfRule>
          <xm:sqref>AI32:AK32</xm:sqref>
        </x14:conditionalFormatting>
        <x14:conditionalFormatting xmlns:xm="http://schemas.microsoft.com/office/excel/2006/main">
          <x14:cfRule type="expression" priority="5" id="{39180B3F-B9CD-4550-A5EF-56A7B856D0AF}">
            <xm:f>'U17M JT'!$C14=0</xm:f>
            <x14:dxf>
              <fill>
                <patternFill>
                  <bgColor rgb="FFFFFF00"/>
                </patternFill>
              </fill>
            </x14:dxf>
          </x14:cfRule>
          <xm:sqref>AI33:AK39</xm:sqref>
        </x14:conditionalFormatting>
        <x14:conditionalFormatting xmlns:xm="http://schemas.microsoft.com/office/excel/2006/main">
          <x14:cfRule type="expression" priority="4" id="{C058EA2F-B40E-42C3-937C-B696D2BC133D}">
            <xm:f>'Start lists'!$D107=0</xm:f>
            <x14:dxf>
              <fill>
                <patternFill>
                  <bgColor rgb="FFFFFF00"/>
                </patternFill>
              </fill>
            </x14:dxf>
          </x14:cfRule>
          <xm:sqref>BD2:BF2</xm:sqref>
        </x14:conditionalFormatting>
        <x14:conditionalFormatting xmlns:xm="http://schemas.microsoft.com/office/excel/2006/main">
          <x14:cfRule type="expression" priority="3" id="{46CE96DA-BA6F-4596-98ED-09C943BE0B28}">
            <xm:f>'Start lists'!$D108=0</xm:f>
            <x14:dxf>
              <fill>
                <patternFill>
                  <bgColor rgb="FFFFFF00"/>
                </patternFill>
              </fill>
            </x14:dxf>
          </x14:cfRule>
          <xm:sqref>BD3:BF9</xm:sqref>
        </x14:conditionalFormatting>
        <x14:conditionalFormatting xmlns:xm="http://schemas.microsoft.com/office/excel/2006/main">
          <x14:cfRule type="expression" priority="2" id="{6E104E44-D686-4BE5-9E30-1D79D31DEED7}">
            <xm:f>'Start lists'!$K107=0</xm:f>
            <x14:dxf>
              <fill>
                <patternFill>
                  <bgColor rgb="FFFFFF00"/>
                </patternFill>
              </fill>
            </x14:dxf>
          </x14:cfRule>
          <xm:sqref>BG2:BI2</xm:sqref>
        </x14:conditionalFormatting>
        <x14:conditionalFormatting xmlns:xm="http://schemas.microsoft.com/office/excel/2006/main">
          <x14:cfRule type="expression" priority="1" id="{A4271201-4DA8-47A1-AA69-2EE82C83BDD2}">
            <xm:f>'Start lists'!$K108=0</xm:f>
            <x14:dxf>
              <fill>
                <patternFill>
                  <bgColor rgb="FFFFFF00"/>
                </patternFill>
              </fill>
            </x14:dxf>
          </x14:cfRule>
          <xm:sqref>BG3:BI9</xm:sqref>
        </x14:conditionalFormatting>
      </x14:conditionalFormattings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16">
    <tabColor theme="4" tint="0.79998168889431442"/>
  </sheetPr>
  <dimension ref="A1:BT31"/>
  <sheetViews>
    <sheetView showGridLines="0" showZeros="0" workbookViewId="0">
      <selection activeCell="E186" sqref="E186"/>
    </sheetView>
  </sheetViews>
  <sheetFormatPr defaultRowHeight="12.75" x14ac:dyDescent="0.2"/>
  <cols>
    <col min="1" max="2" width="2" style="53" customWidth="1"/>
    <col min="3" max="4" width="2.28515625" style="53" customWidth="1"/>
    <col min="5" max="59" width="2" style="53" customWidth="1"/>
    <col min="60" max="62" width="2.7109375" style="53" customWidth="1"/>
    <col min="63" max="72" width="2" style="53" customWidth="1"/>
    <col min="73" max="208" width="1.7109375" style="53" customWidth="1"/>
    <col min="209" max="16384" width="9.140625" style="53"/>
  </cols>
  <sheetData>
    <row r="1" spans="1:72" ht="24" customHeight="1" x14ac:dyDescent="0.2">
      <c r="A1" s="533" t="s">
        <v>101</v>
      </c>
      <c r="B1" s="534"/>
      <c r="C1" s="534"/>
      <c r="D1" s="534"/>
      <c r="E1" s="534"/>
      <c r="F1" s="534"/>
      <c r="G1" s="534"/>
      <c r="H1" s="534"/>
      <c r="I1" s="534"/>
      <c r="J1" s="534"/>
      <c r="K1" s="534"/>
      <c r="L1" s="534"/>
      <c r="M1" s="534"/>
      <c r="N1" s="534"/>
      <c r="O1" s="534"/>
      <c r="P1" s="534"/>
      <c r="Q1" s="534"/>
      <c r="R1" s="534"/>
      <c r="S1" s="535"/>
      <c r="T1" s="542" t="s">
        <v>209</v>
      </c>
      <c r="U1" s="543"/>
      <c r="V1" s="543"/>
      <c r="W1" s="543"/>
      <c r="X1" s="544">
        <f ca="1">TODAY()</f>
        <v>43214</v>
      </c>
      <c r="Y1" s="544"/>
      <c r="Z1" s="544"/>
      <c r="AA1" s="544"/>
      <c r="AB1" s="544"/>
      <c r="AC1" s="544"/>
      <c r="AD1" s="544"/>
      <c r="AE1" s="545"/>
      <c r="AF1" s="536" t="s">
        <v>102</v>
      </c>
      <c r="AG1" s="537"/>
      <c r="AH1" s="537"/>
      <c r="AI1" s="537"/>
      <c r="AJ1" s="537"/>
      <c r="AK1" s="537"/>
      <c r="AL1" s="537"/>
      <c r="AM1" s="537"/>
      <c r="AN1" s="537"/>
      <c r="AO1" s="537"/>
      <c r="AP1" s="537"/>
      <c r="AQ1" s="537"/>
      <c r="AR1" s="546" t="s">
        <v>210</v>
      </c>
      <c r="AS1" s="547"/>
      <c r="AT1" s="547"/>
      <c r="AU1" s="547"/>
      <c r="AV1" s="547"/>
      <c r="AW1" s="547"/>
      <c r="AX1" s="547"/>
      <c r="AY1" s="547"/>
      <c r="AZ1" s="547"/>
      <c r="BA1" s="548">
        <f>IF('Lane Draws'!$B$42-COUNTIF('Lane Draws'!$B$32:$G$39,"&gt;88")=0,0,CONCATENATE('Lane Draws'!$B$42-COUNTIF('Lane Draws'!$B$32:$G$39,"&gt;88"), " Non Counters to put in lanes"))</f>
        <v>0</v>
      </c>
      <c r="BB1" s="549"/>
      <c r="BC1" s="549"/>
      <c r="BD1" s="549"/>
      <c r="BE1" s="549"/>
      <c r="BF1" s="549"/>
      <c r="BG1" s="549"/>
      <c r="BH1" s="549"/>
      <c r="BI1" s="549"/>
      <c r="BJ1" s="549"/>
      <c r="BK1" s="549"/>
      <c r="BL1" s="549"/>
      <c r="BM1" s="549"/>
      <c r="BN1" s="549"/>
      <c r="BO1" s="549"/>
      <c r="BP1" s="549"/>
      <c r="BQ1" s="549"/>
      <c r="BR1" s="549"/>
      <c r="BS1" s="549"/>
      <c r="BT1" s="550"/>
    </row>
    <row r="2" spans="1:72" ht="24" customHeight="1" thickBot="1" x14ac:dyDescent="0.25">
      <c r="A2" s="538" t="s">
        <v>203</v>
      </c>
      <c r="B2" s="539"/>
      <c r="C2" s="539"/>
      <c r="D2" s="539"/>
      <c r="E2" s="539" t="s">
        <v>200</v>
      </c>
      <c r="F2" s="539"/>
      <c r="G2" s="539"/>
      <c r="H2" s="539" t="s">
        <v>204</v>
      </c>
      <c r="I2" s="539"/>
      <c r="J2" s="539"/>
      <c r="K2" s="539"/>
      <c r="L2" s="540" t="s">
        <v>15</v>
      </c>
      <c r="M2" s="540"/>
      <c r="N2" s="540"/>
      <c r="O2" s="540"/>
      <c r="P2" s="540"/>
      <c r="Q2" s="540"/>
      <c r="R2" s="540"/>
      <c r="S2" s="540"/>
      <c r="T2" s="540"/>
      <c r="U2" s="540"/>
      <c r="V2" s="540"/>
      <c r="W2" s="540"/>
      <c r="X2" s="540"/>
      <c r="Y2" s="540"/>
      <c r="Z2" s="540"/>
      <c r="AA2" s="540"/>
      <c r="AB2" s="540"/>
      <c r="AC2" s="540"/>
      <c r="AD2" s="540"/>
      <c r="AE2" s="541"/>
      <c r="AF2" s="551" t="s">
        <v>103</v>
      </c>
      <c r="AG2" s="552"/>
      <c r="AH2" s="552"/>
      <c r="AI2" s="552"/>
      <c r="AJ2" s="552"/>
      <c r="AK2" s="552"/>
      <c r="AL2" s="552"/>
      <c r="AM2" s="552"/>
      <c r="AN2" s="552"/>
      <c r="AO2" s="552"/>
      <c r="AP2" s="552"/>
      <c r="AQ2" s="552"/>
      <c r="AR2" s="553" t="s">
        <v>104</v>
      </c>
      <c r="AS2" s="554"/>
      <c r="AT2" s="554"/>
      <c r="AU2" s="554"/>
      <c r="AV2" s="554"/>
      <c r="AW2" s="554"/>
      <c r="AX2" s="554"/>
      <c r="AY2" s="554"/>
      <c r="AZ2" s="554"/>
      <c r="BA2" s="554"/>
      <c r="BB2" s="554"/>
      <c r="BC2" s="554"/>
      <c r="BD2" s="554"/>
      <c r="BE2" s="554"/>
      <c r="BF2" s="553" t="s">
        <v>105</v>
      </c>
      <c r="BG2" s="554"/>
      <c r="BH2" s="554"/>
      <c r="BI2" s="554"/>
      <c r="BJ2" s="554"/>
      <c r="BK2" s="554"/>
      <c r="BL2" s="554"/>
      <c r="BM2" s="554"/>
      <c r="BN2" s="554"/>
      <c r="BO2" s="554"/>
      <c r="BP2" s="554"/>
      <c r="BQ2" s="554"/>
      <c r="BR2" s="554"/>
      <c r="BS2" s="554"/>
      <c r="BT2" s="555"/>
    </row>
    <row r="3" spans="1:72" ht="12.75" customHeight="1" x14ac:dyDescent="0.2">
      <c r="A3" s="521" t="s">
        <v>106</v>
      </c>
      <c r="B3" s="522"/>
      <c r="C3" s="523" t="s">
        <v>107</v>
      </c>
      <c r="D3" s="524"/>
      <c r="E3" s="525" t="s">
        <v>108</v>
      </c>
      <c r="F3" s="525"/>
      <c r="G3" s="525"/>
      <c r="H3" s="525"/>
      <c r="I3" s="525"/>
      <c r="J3" s="525"/>
      <c r="K3" s="525"/>
      <c r="L3" s="525"/>
      <c r="M3" s="525"/>
      <c r="N3" s="525"/>
      <c r="O3" s="525"/>
      <c r="P3" s="525"/>
      <c r="Q3" s="525"/>
      <c r="R3" s="525"/>
      <c r="S3" s="525" t="s">
        <v>109</v>
      </c>
      <c r="T3" s="525"/>
      <c r="U3" s="525"/>
      <c r="V3" s="525"/>
      <c r="W3" s="525"/>
      <c r="X3" s="525"/>
      <c r="Y3" s="525"/>
      <c r="Z3" s="525"/>
      <c r="AA3" s="527" t="s">
        <v>110</v>
      </c>
      <c r="AB3" s="528"/>
      <c r="AC3" s="528"/>
      <c r="AD3" s="530" t="s">
        <v>111</v>
      </c>
      <c r="AE3" s="531"/>
      <c r="AF3" s="532"/>
      <c r="AG3" s="530" t="s">
        <v>111</v>
      </c>
      <c r="AH3" s="531"/>
      <c r="AI3" s="532"/>
      <c r="AJ3" s="530" t="s">
        <v>111</v>
      </c>
      <c r="AK3" s="531"/>
      <c r="AL3" s="532"/>
      <c r="AM3" s="530" t="s">
        <v>111</v>
      </c>
      <c r="AN3" s="531"/>
      <c r="AO3" s="532"/>
      <c r="AP3" s="530" t="s">
        <v>111</v>
      </c>
      <c r="AQ3" s="531"/>
      <c r="AR3" s="532"/>
      <c r="AS3" s="530" t="s">
        <v>111</v>
      </c>
      <c r="AT3" s="531"/>
      <c r="AU3" s="532"/>
      <c r="AV3" s="530" t="s">
        <v>111</v>
      </c>
      <c r="AW3" s="531"/>
      <c r="AX3" s="532"/>
      <c r="AY3" s="530" t="s">
        <v>111</v>
      </c>
      <c r="AZ3" s="531"/>
      <c r="BA3" s="532"/>
      <c r="BB3" s="530" t="s">
        <v>111</v>
      </c>
      <c r="BC3" s="531"/>
      <c r="BD3" s="532"/>
      <c r="BE3" s="530" t="s">
        <v>111</v>
      </c>
      <c r="BF3" s="531"/>
      <c r="BG3" s="532"/>
      <c r="BH3" s="565" t="s">
        <v>112</v>
      </c>
      <c r="BI3" s="566"/>
      <c r="BJ3" s="567"/>
      <c r="BK3" s="571" t="s">
        <v>113</v>
      </c>
      <c r="BL3" s="572"/>
      <c r="BM3" s="573"/>
      <c r="BN3" s="571" t="s">
        <v>114</v>
      </c>
      <c r="BO3" s="572"/>
      <c r="BP3" s="573"/>
      <c r="BQ3" s="556" t="s">
        <v>115</v>
      </c>
      <c r="BR3" s="557"/>
      <c r="BS3" s="557"/>
      <c r="BT3" s="558"/>
    </row>
    <row r="4" spans="1:72" ht="12.75" customHeight="1" x14ac:dyDescent="0.2">
      <c r="A4" s="521"/>
      <c r="B4" s="522"/>
      <c r="C4" s="523"/>
      <c r="D4" s="524"/>
      <c r="E4" s="526"/>
      <c r="F4" s="526"/>
      <c r="G4" s="526"/>
      <c r="H4" s="526"/>
      <c r="I4" s="526"/>
      <c r="J4" s="526"/>
      <c r="K4" s="526"/>
      <c r="L4" s="526"/>
      <c r="M4" s="526"/>
      <c r="N4" s="526"/>
      <c r="O4" s="526"/>
      <c r="P4" s="526"/>
      <c r="Q4" s="526"/>
      <c r="R4" s="526"/>
      <c r="S4" s="526"/>
      <c r="T4" s="526"/>
      <c r="U4" s="526"/>
      <c r="V4" s="526"/>
      <c r="W4" s="526"/>
      <c r="X4" s="526"/>
      <c r="Y4" s="526"/>
      <c r="Z4" s="526"/>
      <c r="AA4" s="529"/>
      <c r="AB4" s="529"/>
      <c r="AC4" s="529"/>
      <c r="AD4" s="530"/>
      <c r="AE4" s="531"/>
      <c r="AF4" s="532"/>
      <c r="AG4" s="530"/>
      <c r="AH4" s="531"/>
      <c r="AI4" s="532"/>
      <c r="AJ4" s="530"/>
      <c r="AK4" s="531"/>
      <c r="AL4" s="532"/>
      <c r="AM4" s="530"/>
      <c r="AN4" s="531"/>
      <c r="AO4" s="532"/>
      <c r="AP4" s="530"/>
      <c r="AQ4" s="531"/>
      <c r="AR4" s="532"/>
      <c r="AS4" s="530"/>
      <c r="AT4" s="531"/>
      <c r="AU4" s="532"/>
      <c r="AV4" s="530"/>
      <c r="AW4" s="531"/>
      <c r="AX4" s="532"/>
      <c r="AY4" s="530"/>
      <c r="AZ4" s="531"/>
      <c r="BA4" s="532"/>
      <c r="BB4" s="530"/>
      <c r="BC4" s="531"/>
      <c r="BD4" s="532"/>
      <c r="BE4" s="530"/>
      <c r="BF4" s="531"/>
      <c r="BG4" s="532"/>
      <c r="BH4" s="568"/>
      <c r="BI4" s="569"/>
      <c r="BJ4" s="570"/>
      <c r="BK4" s="571"/>
      <c r="BL4" s="572"/>
      <c r="BM4" s="573"/>
      <c r="BN4" s="571"/>
      <c r="BO4" s="572"/>
      <c r="BP4" s="573"/>
      <c r="BQ4" s="556"/>
      <c r="BR4" s="557"/>
      <c r="BS4" s="557"/>
      <c r="BT4" s="558"/>
    </row>
    <row r="5" spans="1:72" x14ac:dyDescent="0.2">
      <c r="A5" s="521"/>
      <c r="B5" s="522"/>
      <c r="C5" s="523"/>
      <c r="D5" s="524"/>
      <c r="E5" s="526"/>
      <c r="F5" s="526"/>
      <c r="G5" s="526"/>
      <c r="H5" s="526"/>
      <c r="I5" s="526"/>
      <c r="J5" s="526"/>
      <c r="K5" s="526"/>
      <c r="L5" s="526"/>
      <c r="M5" s="526"/>
      <c r="N5" s="526"/>
      <c r="O5" s="526"/>
      <c r="P5" s="526"/>
      <c r="Q5" s="526"/>
      <c r="R5" s="526"/>
      <c r="S5" s="526"/>
      <c r="T5" s="526"/>
      <c r="U5" s="526"/>
      <c r="V5" s="526"/>
      <c r="W5" s="526"/>
      <c r="X5" s="526"/>
      <c r="Y5" s="526"/>
      <c r="Z5" s="526"/>
      <c r="AA5" s="529"/>
      <c r="AB5" s="529"/>
      <c r="AC5" s="529"/>
      <c r="AD5" s="55">
        <v>1</v>
      </c>
      <c r="AE5" s="56">
        <v>2</v>
      </c>
      <c r="AF5" s="56">
        <v>3</v>
      </c>
      <c r="AG5" s="56">
        <v>1</v>
      </c>
      <c r="AH5" s="57">
        <v>2</v>
      </c>
      <c r="AI5" s="56">
        <v>3</v>
      </c>
      <c r="AJ5" s="56">
        <v>1</v>
      </c>
      <c r="AK5" s="57">
        <v>2</v>
      </c>
      <c r="AL5" s="56">
        <v>3</v>
      </c>
      <c r="AM5" s="56">
        <v>1</v>
      </c>
      <c r="AN5" s="57">
        <v>2</v>
      </c>
      <c r="AO5" s="56">
        <v>3</v>
      </c>
      <c r="AP5" s="56">
        <v>1</v>
      </c>
      <c r="AQ5" s="57">
        <v>2</v>
      </c>
      <c r="AR5" s="56">
        <v>3</v>
      </c>
      <c r="AS5" s="56">
        <v>1</v>
      </c>
      <c r="AT5" s="57">
        <v>2</v>
      </c>
      <c r="AU5" s="56">
        <v>3</v>
      </c>
      <c r="AV5" s="56">
        <v>1</v>
      </c>
      <c r="AW5" s="57">
        <v>2</v>
      </c>
      <c r="AX5" s="56">
        <v>3</v>
      </c>
      <c r="AY5" s="56">
        <v>1</v>
      </c>
      <c r="AZ5" s="57">
        <v>2</v>
      </c>
      <c r="BA5" s="56">
        <v>3</v>
      </c>
      <c r="BB5" s="56">
        <v>1</v>
      </c>
      <c r="BC5" s="57">
        <v>2</v>
      </c>
      <c r="BD5" s="56">
        <v>3</v>
      </c>
      <c r="BE5" s="56">
        <v>1</v>
      </c>
      <c r="BF5" s="57">
        <v>2</v>
      </c>
      <c r="BG5" s="56">
        <v>3</v>
      </c>
      <c r="BH5" s="562" t="s">
        <v>116</v>
      </c>
      <c r="BI5" s="563"/>
      <c r="BJ5" s="564"/>
      <c r="BK5" s="571"/>
      <c r="BL5" s="572"/>
      <c r="BM5" s="573"/>
      <c r="BN5" s="571"/>
      <c r="BO5" s="572"/>
      <c r="BP5" s="573"/>
      <c r="BQ5" s="559"/>
      <c r="BR5" s="560"/>
      <c r="BS5" s="560"/>
      <c r="BT5" s="561"/>
    </row>
    <row r="6" spans="1:72" ht="18" customHeight="1" x14ac:dyDescent="0.25">
      <c r="A6" s="512">
        <v>1</v>
      </c>
      <c r="B6" s="501"/>
      <c r="C6" s="500">
        <f>'Lane Draws'!B32</f>
        <v>7</v>
      </c>
      <c r="D6" s="501"/>
      <c r="E6" s="467">
        <f ca="1">IFERROR(INDIRECT("'"&amp;S6&amp;"-"&amp;$E$2&amp;"'!D23"),VLOOKUP(C6,'U17 Non Counters'!$B$3:$D$86,2,FALSE))</f>
        <v>0</v>
      </c>
      <c r="F6" s="495"/>
      <c r="G6" s="495"/>
      <c r="H6" s="495"/>
      <c r="I6" s="495"/>
      <c r="J6" s="495"/>
      <c r="K6" s="495"/>
      <c r="L6" s="495"/>
      <c r="M6" s="495"/>
      <c r="N6" s="495"/>
      <c r="O6" s="495"/>
      <c r="P6" s="495"/>
      <c r="Q6" s="495"/>
      <c r="R6" s="496"/>
      <c r="S6" s="500" t="str">
        <f>IFERROR(IF(C6="","",VLOOKUP(C6,Teams!$A$12:$B$29,2,FALSE)),CONCATENATE("NC-",VLOOKUP(C6,'U17 Non Counters'!$B$3:$D$86,3,FALSE)))</f>
        <v>MAC_PSH</v>
      </c>
      <c r="T6" s="502"/>
      <c r="U6" s="502"/>
      <c r="V6" s="502"/>
      <c r="W6" s="502"/>
      <c r="X6" s="502"/>
      <c r="Y6" s="502"/>
      <c r="Z6" s="501"/>
      <c r="AA6" s="513" t="s">
        <v>117</v>
      </c>
      <c r="AB6" s="514"/>
      <c r="AC6" s="515"/>
      <c r="AD6" s="58"/>
      <c r="AE6" s="59"/>
      <c r="AF6" s="60"/>
      <c r="AG6" s="58"/>
      <c r="AH6" s="59"/>
      <c r="AI6" s="60"/>
      <c r="AJ6" s="58"/>
      <c r="AK6" s="59"/>
      <c r="AL6" s="60"/>
      <c r="AM6" s="58"/>
      <c r="AN6" s="59"/>
      <c r="AO6" s="60"/>
      <c r="AP6" s="58"/>
      <c r="AQ6" s="59"/>
      <c r="AR6" s="60"/>
      <c r="AS6" s="58"/>
      <c r="AT6" s="59"/>
      <c r="AU6" s="60"/>
      <c r="AV6" s="58"/>
      <c r="AW6" s="59"/>
      <c r="AX6" s="60"/>
      <c r="AY6" s="58"/>
      <c r="AZ6" s="59"/>
      <c r="BA6" s="60"/>
      <c r="BB6" s="58"/>
      <c r="BC6" s="59"/>
      <c r="BD6" s="60"/>
      <c r="BE6" s="58"/>
      <c r="BF6" s="59"/>
      <c r="BG6" s="60"/>
      <c r="BH6" s="516" t="s">
        <v>117</v>
      </c>
      <c r="BI6" s="517"/>
      <c r="BJ6" s="518"/>
      <c r="BK6" s="467"/>
      <c r="BL6" s="495"/>
      <c r="BM6" s="496"/>
      <c r="BN6" s="467"/>
      <c r="BO6" s="495"/>
      <c r="BP6" s="496"/>
      <c r="BQ6" s="467"/>
      <c r="BR6" s="495"/>
      <c r="BS6" s="495"/>
      <c r="BT6" s="497"/>
    </row>
    <row r="7" spans="1:72" ht="18" customHeight="1" x14ac:dyDescent="0.25">
      <c r="A7" s="512">
        <v>2</v>
      </c>
      <c r="B7" s="501"/>
      <c r="C7" s="500">
        <f>'Lane Draws'!B33</f>
        <v>6</v>
      </c>
      <c r="D7" s="501"/>
      <c r="E7" s="467" t="str">
        <f ca="1">IFERROR(INDIRECT("'"&amp;S7&amp;"-"&amp;$E$2&amp;"'!D23"),VLOOKUP(C7,'U17 Non Counters'!$B$3:$D$86,2,FALSE))</f>
        <v>Shay Regan</v>
      </c>
      <c r="F7" s="495"/>
      <c r="G7" s="495"/>
      <c r="H7" s="495"/>
      <c r="I7" s="495"/>
      <c r="J7" s="495"/>
      <c r="K7" s="495"/>
      <c r="L7" s="495"/>
      <c r="M7" s="495"/>
      <c r="N7" s="495"/>
      <c r="O7" s="495"/>
      <c r="P7" s="495"/>
      <c r="Q7" s="495"/>
      <c r="R7" s="496"/>
      <c r="S7" s="500" t="str">
        <f>IFERROR(IF(C7="","",VLOOKUP(C7,Teams!$A$12:$B$29,2,FALSE)),CONCATENATE("NC-",VLOOKUP(C7,'U17 Non Counters'!$B$3:$D$86,3,FALSE)))</f>
        <v>ISA</v>
      </c>
      <c r="T7" s="502"/>
      <c r="U7" s="502"/>
      <c r="V7" s="502"/>
      <c r="W7" s="502"/>
      <c r="X7" s="502"/>
      <c r="Y7" s="502"/>
      <c r="Z7" s="501"/>
      <c r="AA7" s="513" t="s">
        <v>117</v>
      </c>
      <c r="AB7" s="514"/>
      <c r="AC7" s="515"/>
      <c r="AD7" s="58"/>
      <c r="AE7" s="59"/>
      <c r="AF7" s="60"/>
      <c r="AG7" s="58"/>
      <c r="AH7" s="59"/>
      <c r="AI7" s="60"/>
      <c r="AJ7" s="58"/>
      <c r="AK7" s="59"/>
      <c r="AL7" s="60"/>
      <c r="AM7" s="58"/>
      <c r="AN7" s="59"/>
      <c r="AO7" s="60"/>
      <c r="AP7" s="58"/>
      <c r="AQ7" s="59"/>
      <c r="AR7" s="60"/>
      <c r="AS7" s="58"/>
      <c r="AT7" s="59"/>
      <c r="AU7" s="60"/>
      <c r="AV7" s="58"/>
      <c r="AW7" s="59"/>
      <c r="AX7" s="60"/>
      <c r="AY7" s="58"/>
      <c r="AZ7" s="59"/>
      <c r="BA7" s="60"/>
      <c r="BB7" s="58"/>
      <c r="BC7" s="59"/>
      <c r="BD7" s="60"/>
      <c r="BE7" s="58"/>
      <c r="BF7" s="59"/>
      <c r="BG7" s="60"/>
      <c r="BH7" s="516" t="s">
        <v>117</v>
      </c>
      <c r="BI7" s="517"/>
      <c r="BJ7" s="518"/>
      <c r="BK7" s="467"/>
      <c r="BL7" s="495"/>
      <c r="BM7" s="496"/>
      <c r="BN7" s="467"/>
      <c r="BO7" s="495"/>
      <c r="BP7" s="496"/>
      <c r="BQ7" s="467"/>
      <c r="BR7" s="495"/>
      <c r="BS7" s="495"/>
      <c r="BT7" s="497"/>
    </row>
    <row r="8" spans="1:72" ht="18" customHeight="1" x14ac:dyDescent="0.25">
      <c r="A8" s="512">
        <v>3</v>
      </c>
      <c r="B8" s="501"/>
      <c r="C8" s="500">
        <f>'Lane Draws'!B34</f>
        <v>4</v>
      </c>
      <c r="D8" s="501"/>
      <c r="E8" s="467" t="str">
        <f ca="1">IFERROR(INDIRECT("'"&amp;S8&amp;"-"&amp;$E$2&amp;"'!D23"),VLOOKUP(C8,'U17 Non Counters'!$B$3:$D$86,2,FALSE))</f>
        <v>Luca Venditozzi</v>
      </c>
      <c r="F8" s="495"/>
      <c r="G8" s="495"/>
      <c r="H8" s="495"/>
      <c r="I8" s="495"/>
      <c r="J8" s="495"/>
      <c r="K8" s="495"/>
      <c r="L8" s="495"/>
      <c r="M8" s="495"/>
      <c r="N8" s="495"/>
      <c r="O8" s="495"/>
      <c r="P8" s="495"/>
      <c r="Q8" s="495"/>
      <c r="R8" s="496"/>
      <c r="S8" s="500" t="str">
        <f>IFERROR(IF(C8="","",VLOOKUP(C8,Teams!$A$12:$B$29,2,FALSE)),CONCATENATE("NC-",VLOOKUP(C8,'U17 Non Counters'!$B$3:$D$86,3,FALSE)))</f>
        <v>DHH</v>
      </c>
      <c r="T8" s="502"/>
      <c r="U8" s="502"/>
      <c r="V8" s="502"/>
      <c r="W8" s="502"/>
      <c r="X8" s="502"/>
      <c r="Y8" s="502"/>
      <c r="Z8" s="501"/>
      <c r="AA8" s="513" t="s">
        <v>117</v>
      </c>
      <c r="AB8" s="514"/>
      <c r="AC8" s="515"/>
      <c r="AD8" s="58"/>
      <c r="AE8" s="59"/>
      <c r="AF8" s="60"/>
      <c r="AG8" s="58"/>
      <c r="AH8" s="59"/>
      <c r="AI8" s="60"/>
      <c r="AJ8" s="58"/>
      <c r="AK8" s="59"/>
      <c r="AL8" s="60"/>
      <c r="AM8" s="58"/>
      <c r="AN8" s="59"/>
      <c r="AO8" s="60"/>
      <c r="AP8" s="58"/>
      <c r="AQ8" s="59"/>
      <c r="AR8" s="60"/>
      <c r="AS8" s="58"/>
      <c r="AT8" s="59"/>
      <c r="AU8" s="60"/>
      <c r="AV8" s="58"/>
      <c r="AW8" s="59"/>
      <c r="AX8" s="60"/>
      <c r="AY8" s="58"/>
      <c r="AZ8" s="59"/>
      <c r="BA8" s="60"/>
      <c r="BB8" s="58"/>
      <c r="BC8" s="59"/>
      <c r="BD8" s="60"/>
      <c r="BE8" s="58"/>
      <c r="BF8" s="59"/>
      <c r="BG8" s="60"/>
      <c r="BH8" s="516" t="s">
        <v>117</v>
      </c>
      <c r="BI8" s="517"/>
      <c r="BJ8" s="518"/>
      <c r="BK8" s="467"/>
      <c r="BL8" s="495"/>
      <c r="BM8" s="496"/>
      <c r="BN8" s="467"/>
      <c r="BO8" s="495"/>
      <c r="BP8" s="496"/>
      <c r="BQ8" s="467"/>
      <c r="BR8" s="495"/>
      <c r="BS8" s="495"/>
      <c r="BT8" s="497"/>
    </row>
    <row r="9" spans="1:72" ht="18" customHeight="1" x14ac:dyDescent="0.25">
      <c r="A9" s="512">
        <v>4</v>
      </c>
      <c r="B9" s="501"/>
      <c r="C9" s="500">
        <f>'Lane Draws'!B35</f>
        <v>2</v>
      </c>
      <c r="D9" s="501"/>
      <c r="E9" s="467">
        <f ca="1">IFERROR(INDIRECT("'"&amp;S9&amp;"-"&amp;$E$2&amp;"'!D23"),VLOOKUP(C9,'U17 Non Counters'!$B$3:$D$86,2,FALSE))</f>
        <v>0</v>
      </c>
      <c r="F9" s="495"/>
      <c r="G9" s="495"/>
      <c r="H9" s="495"/>
      <c r="I9" s="495"/>
      <c r="J9" s="495"/>
      <c r="K9" s="495"/>
      <c r="L9" s="495"/>
      <c r="M9" s="495"/>
      <c r="N9" s="495"/>
      <c r="O9" s="495"/>
      <c r="P9" s="495"/>
      <c r="Q9" s="495"/>
      <c r="R9" s="496"/>
      <c r="S9" s="500" t="str">
        <f>IFERROR(IF(C9="","",VLOOKUP(C9,Teams!$A$12:$B$29,2,FALSE)),CONCATENATE("NC-",VLOOKUP(C9,'U17 Non Counters'!$B$3:$D$86,3,FALSE)))</f>
        <v>ADAC</v>
      </c>
      <c r="T9" s="502"/>
      <c r="U9" s="502"/>
      <c r="V9" s="502"/>
      <c r="W9" s="502"/>
      <c r="X9" s="502"/>
      <c r="Y9" s="502"/>
      <c r="Z9" s="501"/>
      <c r="AA9" s="513" t="s">
        <v>117</v>
      </c>
      <c r="AB9" s="514"/>
      <c r="AC9" s="515"/>
      <c r="AD9" s="58"/>
      <c r="AE9" s="59"/>
      <c r="AF9" s="60"/>
      <c r="AG9" s="58"/>
      <c r="AH9" s="59"/>
      <c r="AI9" s="60"/>
      <c r="AJ9" s="58"/>
      <c r="AK9" s="59"/>
      <c r="AL9" s="60"/>
      <c r="AM9" s="58"/>
      <c r="AN9" s="59"/>
      <c r="AO9" s="60"/>
      <c r="AP9" s="58"/>
      <c r="AQ9" s="59"/>
      <c r="AR9" s="60"/>
      <c r="AS9" s="58"/>
      <c r="AT9" s="59"/>
      <c r="AU9" s="60"/>
      <c r="AV9" s="58"/>
      <c r="AW9" s="59"/>
      <c r="AX9" s="60"/>
      <c r="AY9" s="58"/>
      <c r="AZ9" s="59"/>
      <c r="BA9" s="60"/>
      <c r="BB9" s="58"/>
      <c r="BC9" s="59"/>
      <c r="BD9" s="60"/>
      <c r="BE9" s="58"/>
      <c r="BF9" s="59"/>
      <c r="BG9" s="60"/>
      <c r="BH9" s="516" t="s">
        <v>117</v>
      </c>
      <c r="BI9" s="517"/>
      <c r="BJ9" s="518"/>
      <c r="BK9" s="467"/>
      <c r="BL9" s="495"/>
      <c r="BM9" s="496"/>
      <c r="BN9" s="467"/>
      <c r="BO9" s="495"/>
      <c r="BP9" s="496"/>
      <c r="BQ9" s="467"/>
      <c r="BR9" s="495"/>
      <c r="BS9" s="495"/>
      <c r="BT9" s="497"/>
    </row>
    <row r="10" spans="1:72" ht="18" customHeight="1" x14ac:dyDescent="0.25">
      <c r="A10" s="512">
        <v>5</v>
      </c>
      <c r="B10" s="501"/>
      <c r="C10" s="500">
        <f>'Lane Draws'!B36</f>
        <v>5</v>
      </c>
      <c r="D10" s="501"/>
      <c r="E10" s="467" t="str">
        <f ca="1">IFERROR(INDIRECT("'"&amp;S10&amp;"-"&amp;$E$2&amp;"'!D23"),VLOOKUP(C10,'U17 Non Counters'!$B$3:$D$86,2,FALSE))</f>
        <v>Gordon Manson</v>
      </c>
      <c r="F10" s="495"/>
      <c r="G10" s="495"/>
      <c r="H10" s="495"/>
      <c r="I10" s="495"/>
      <c r="J10" s="495"/>
      <c r="K10" s="495"/>
      <c r="L10" s="495"/>
      <c r="M10" s="495"/>
      <c r="N10" s="495"/>
      <c r="O10" s="495"/>
      <c r="P10" s="495"/>
      <c r="Q10" s="495"/>
      <c r="R10" s="496"/>
      <c r="S10" s="500" t="str">
        <f>IFERROR(IF(C10="","",VLOOKUP(C10,Teams!$A$12:$B$29,2,FALSE)),CONCATENATE("NC-",VLOOKUP(C10,'U17 Non Counters'!$B$3:$D$86,3,FALSE)))</f>
        <v>IH</v>
      </c>
      <c r="T10" s="502"/>
      <c r="U10" s="502"/>
      <c r="V10" s="502"/>
      <c r="W10" s="502"/>
      <c r="X10" s="502"/>
      <c r="Y10" s="502"/>
      <c r="Z10" s="501"/>
      <c r="AA10" s="513" t="s">
        <v>117</v>
      </c>
      <c r="AB10" s="514"/>
      <c r="AC10" s="515"/>
      <c r="AD10" s="58"/>
      <c r="AE10" s="59"/>
      <c r="AF10" s="60"/>
      <c r="AG10" s="58"/>
      <c r="AH10" s="59"/>
      <c r="AI10" s="60"/>
      <c r="AJ10" s="58"/>
      <c r="AK10" s="59"/>
      <c r="AL10" s="60"/>
      <c r="AM10" s="58"/>
      <c r="AN10" s="59"/>
      <c r="AO10" s="60"/>
      <c r="AP10" s="58"/>
      <c r="AQ10" s="59"/>
      <c r="AR10" s="60"/>
      <c r="AS10" s="58"/>
      <c r="AT10" s="59"/>
      <c r="AU10" s="60"/>
      <c r="AV10" s="58"/>
      <c r="AW10" s="59"/>
      <c r="AX10" s="60"/>
      <c r="AY10" s="58"/>
      <c r="AZ10" s="59"/>
      <c r="BA10" s="60"/>
      <c r="BB10" s="58"/>
      <c r="BC10" s="59"/>
      <c r="BD10" s="60"/>
      <c r="BE10" s="58"/>
      <c r="BF10" s="59"/>
      <c r="BG10" s="60"/>
      <c r="BH10" s="516" t="s">
        <v>117</v>
      </c>
      <c r="BI10" s="517"/>
      <c r="BJ10" s="518"/>
      <c r="BK10" s="467"/>
      <c r="BL10" s="495"/>
      <c r="BM10" s="496"/>
      <c r="BN10" s="467"/>
      <c r="BO10" s="495"/>
      <c r="BP10" s="496"/>
      <c r="BQ10" s="467"/>
      <c r="BR10" s="495"/>
      <c r="BS10" s="495"/>
      <c r="BT10" s="497"/>
    </row>
    <row r="11" spans="1:72" ht="18" customHeight="1" x14ac:dyDescent="0.25">
      <c r="A11" s="512">
        <v>6</v>
      </c>
      <c r="B11" s="501"/>
      <c r="C11" s="500">
        <f>'Lane Draws'!B37</f>
        <v>1</v>
      </c>
      <c r="D11" s="501"/>
      <c r="E11" s="467" t="str">
        <f ca="1">IFERROR(INDIRECT("'"&amp;S11&amp;"-"&amp;$E$2&amp;"'!D23"),VLOOKUP(C11,'U17 Non Counters'!$B$3:$D$86,2,FALSE))</f>
        <v>Ryan Matheson</v>
      </c>
      <c r="F11" s="495"/>
      <c r="G11" s="495"/>
      <c r="H11" s="495"/>
      <c r="I11" s="495"/>
      <c r="J11" s="495"/>
      <c r="K11" s="495"/>
      <c r="L11" s="495"/>
      <c r="M11" s="495"/>
      <c r="N11" s="495"/>
      <c r="O11" s="495"/>
      <c r="P11" s="495"/>
      <c r="Q11" s="495"/>
      <c r="R11" s="496"/>
      <c r="S11" s="500" t="str">
        <f>IFERROR(IF(C11="","",VLOOKUP(C11,Teams!$A$12:$B$29,2,FALSE)),CONCATENATE("NC-",VLOOKUP(C11,'U17 Non Counters'!$B$3:$D$86,3,FALSE)))</f>
        <v>AAAC</v>
      </c>
      <c r="T11" s="502"/>
      <c r="U11" s="502"/>
      <c r="V11" s="502"/>
      <c r="W11" s="502"/>
      <c r="X11" s="502"/>
      <c r="Y11" s="502"/>
      <c r="Z11" s="501"/>
      <c r="AA11" s="513" t="s">
        <v>117</v>
      </c>
      <c r="AB11" s="514"/>
      <c r="AC11" s="515"/>
      <c r="AD11" s="58"/>
      <c r="AE11" s="59"/>
      <c r="AF11" s="60"/>
      <c r="AG11" s="58"/>
      <c r="AH11" s="59"/>
      <c r="AI11" s="60"/>
      <c r="AJ11" s="58"/>
      <c r="AK11" s="59"/>
      <c r="AL11" s="60"/>
      <c r="AM11" s="58"/>
      <c r="AN11" s="59"/>
      <c r="AO11" s="60"/>
      <c r="AP11" s="58"/>
      <c r="AQ11" s="59"/>
      <c r="AR11" s="60"/>
      <c r="AS11" s="58"/>
      <c r="AT11" s="59"/>
      <c r="AU11" s="60"/>
      <c r="AV11" s="58"/>
      <c r="AW11" s="59"/>
      <c r="AX11" s="60"/>
      <c r="AY11" s="58"/>
      <c r="AZ11" s="59"/>
      <c r="BA11" s="60"/>
      <c r="BB11" s="58"/>
      <c r="BC11" s="59"/>
      <c r="BD11" s="60"/>
      <c r="BE11" s="58"/>
      <c r="BF11" s="59"/>
      <c r="BG11" s="60"/>
      <c r="BH11" s="516" t="s">
        <v>117</v>
      </c>
      <c r="BI11" s="517"/>
      <c r="BJ11" s="518"/>
      <c r="BK11" s="467"/>
      <c r="BL11" s="495"/>
      <c r="BM11" s="496"/>
      <c r="BN11" s="467"/>
      <c r="BO11" s="495"/>
      <c r="BP11" s="496"/>
      <c r="BQ11" s="467"/>
      <c r="BR11" s="495"/>
      <c r="BS11" s="495"/>
      <c r="BT11" s="497"/>
    </row>
    <row r="12" spans="1:72" ht="18" customHeight="1" x14ac:dyDescent="0.25">
      <c r="A12" s="512">
        <v>7</v>
      </c>
      <c r="B12" s="501"/>
      <c r="C12" s="500">
        <f>'Lane Draws'!B38</f>
        <v>8</v>
      </c>
      <c r="D12" s="501"/>
      <c r="E12" s="467">
        <f ca="1">IFERROR(INDIRECT("'"&amp;S12&amp;"-"&amp;$E$2&amp;"'!D23"),VLOOKUP(C12,'U17 Non Counters'!$B$3:$D$86,2,FALSE))</f>
        <v>0</v>
      </c>
      <c r="F12" s="495"/>
      <c r="G12" s="495"/>
      <c r="H12" s="495"/>
      <c r="I12" s="495"/>
      <c r="J12" s="495"/>
      <c r="K12" s="495"/>
      <c r="L12" s="495"/>
      <c r="M12" s="495"/>
      <c r="N12" s="495"/>
      <c r="O12" s="495"/>
      <c r="P12" s="495"/>
      <c r="Q12" s="495"/>
      <c r="R12" s="496"/>
      <c r="S12" s="500" t="str">
        <f>IFERROR(IF(C12="","",VLOOKUP(C12,Teams!$A$12:$B$29,2,FALSE)),CONCATENATE("NC-",VLOOKUP(C12,'U17 Non Counters'!$B$3:$D$86,3,FALSE)))</f>
        <v>TN</v>
      </c>
      <c r="T12" s="502"/>
      <c r="U12" s="502"/>
      <c r="V12" s="502"/>
      <c r="W12" s="502"/>
      <c r="X12" s="502"/>
      <c r="Y12" s="502"/>
      <c r="Z12" s="501"/>
      <c r="AA12" s="513" t="s">
        <v>117</v>
      </c>
      <c r="AB12" s="514"/>
      <c r="AC12" s="515"/>
      <c r="AD12" s="58"/>
      <c r="AE12" s="59"/>
      <c r="AF12" s="60"/>
      <c r="AG12" s="58"/>
      <c r="AH12" s="59"/>
      <c r="AI12" s="60"/>
      <c r="AJ12" s="58"/>
      <c r="AK12" s="59"/>
      <c r="AL12" s="60"/>
      <c r="AM12" s="58"/>
      <c r="AN12" s="59"/>
      <c r="AO12" s="60"/>
      <c r="AP12" s="58"/>
      <c r="AQ12" s="59"/>
      <c r="AR12" s="60"/>
      <c r="AS12" s="58"/>
      <c r="AT12" s="59"/>
      <c r="AU12" s="60"/>
      <c r="AV12" s="58"/>
      <c r="AW12" s="59"/>
      <c r="AX12" s="60"/>
      <c r="AY12" s="58"/>
      <c r="AZ12" s="59"/>
      <c r="BA12" s="60"/>
      <c r="BB12" s="58"/>
      <c r="BC12" s="59"/>
      <c r="BD12" s="60"/>
      <c r="BE12" s="58"/>
      <c r="BF12" s="59"/>
      <c r="BG12" s="60"/>
      <c r="BH12" s="516" t="s">
        <v>117</v>
      </c>
      <c r="BI12" s="517"/>
      <c r="BJ12" s="518"/>
      <c r="BK12" s="467"/>
      <c r="BL12" s="495"/>
      <c r="BM12" s="496"/>
      <c r="BN12" s="467"/>
      <c r="BO12" s="495"/>
      <c r="BP12" s="496"/>
      <c r="BQ12" s="467"/>
      <c r="BR12" s="495"/>
      <c r="BS12" s="495"/>
      <c r="BT12" s="497"/>
    </row>
    <row r="13" spans="1:72" ht="18" customHeight="1" x14ac:dyDescent="0.25">
      <c r="A13" s="512">
        <v>8</v>
      </c>
      <c r="B13" s="501"/>
      <c r="C13" s="500">
        <f>'Lane Draws'!B39</f>
        <v>3</v>
      </c>
      <c r="D13" s="501"/>
      <c r="E13" s="467" t="str">
        <f ca="1">IFERROR(INDIRECT("'"&amp;S13&amp;"-"&amp;$E$2&amp;"'!D23"),VLOOKUP(C13,'U17 Non Counters'!$B$3:$D$86,2,FALSE))</f>
        <v>Logan Johnstone</v>
      </c>
      <c r="F13" s="495"/>
      <c r="G13" s="495"/>
      <c r="H13" s="495"/>
      <c r="I13" s="495"/>
      <c r="J13" s="495"/>
      <c r="K13" s="495"/>
      <c r="L13" s="495"/>
      <c r="M13" s="495"/>
      <c r="N13" s="495"/>
      <c r="O13" s="495"/>
      <c r="P13" s="495"/>
      <c r="Q13" s="495"/>
      <c r="R13" s="496"/>
      <c r="S13" s="500" t="str">
        <f>IFERROR(IF(C13="","",VLOOKUP(C13,Teams!$A$12:$B$29,2,FALSE)),CONCATENATE("NC-",VLOOKUP(C13,'U17 Non Counters'!$B$3:$D$86,3,FALSE)))</f>
        <v>BSAC</v>
      </c>
      <c r="T13" s="502"/>
      <c r="U13" s="502"/>
      <c r="V13" s="502"/>
      <c r="W13" s="502"/>
      <c r="X13" s="502"/>
      <c r="Y13" s="502"/>
      <c r="Z13" s="501"/>
      <c r="AA13" s="513" t="s">
        <v>117</v>
      </c>
      <c r="AB13" s="514"/>
      <c r="AC13" s="515"/>
      <c r="AD13" s="58"/>
      <c r="AE13" s="59"/>
      <c r="AF13" s="60"/>
      <c r="AG13" s="58"/>
      <c r="AH13" s="59"/>
      <c r="AI13" s="60"/>
      <c r="AJ13" s="58"/>
      <c r="AK13" s="59"/>
      <c r="AL13" s="60"/>
      <c r="AM13" s="58"/>
      <c r="AN13" s="59"/>
      <c r="AO13" s="60"/>
      <c r="AP13" s="58"/>
      <c r="AQ13" s="59"/>
      <c r="AR13" s="60"/>
      <c r="AS13" s="58"/>
      <c r="AT13" s="59"/>
      <c r="AU13" s="60"/>
      <c r="AV13" s="58"/>
      <c r="AW13" s="59"/>
      <c r="AX13" s="60"/>
      <c r="AY13" s="58"/>
      <c r="AZ13" s="59"/>
      <c r="BA13" s="60"/>
      <c r="BB13" s="58"/>
      <c r="BC13" s="59"/>
      <c r="BD13" s="60"/>
      <c r="BE13" s="58"/>
      <c r="BF13" s="59"/>
      <c r="BG13" s="60"/>
      <c r="BH13" s="516" t="s">
        <v>117</v>
      </c>
      <c r="BI13" s="517"/>
      <c r="BJ13" s="518"/>
      <c r="BK13" s="467"/>
      <c r="BL13" s="495"/>
      <c r="BM13" s="496"/>
      <c r="BN13" s="467"/>
      <c r="BO13" s="495"/>
      <c r="BP13" s="496"/>
      <c r="BQ13" s="467"/>
      <c r="BR13" s="495"/>
      <c r="BS13" s="495"/>
      <c r="BT13" s="497"/>
    </row>
    <row r="14" spans="1:72" ht="18" customHeight="1" x14ac:dyDescent="0.25">
      <c r="A14" s="512">
        <v>9</v>
      </c>
      <c r="B14" s="501"/>
      <c r="C14" s="500">
        <f>'Lane Draws'!E32</f>
        <v>77</v>
      </c>
      <c r="D14" s="501"/>
      <c r="E14" s="467">
        <f ca="1">IFERROR(INDIRECT("'"&amp;S14&amp;"-"&amp;$E$2&amp;"'!D24"),VLOOKUP(C14,'U17 Non Counters'!$B$3:$D$86,2,FALSE))</f>
        <v>0</v>
      </c>
      <c r="F14" s="495"/>
      <c r="G14" s="495"/>
      <c r="H14" s="495"/>
      <c r="I14" s="495"/>
      <c r="J14" s="495"/>
      <c r="K14" s="495"/>
      <c r="L14" s="495"/>
      <c r="M14" s="495"/>
      <c r="N14" s="495"/>
      <c r="O14" s="495"/>
      <c r="P14" s="495"/>
      <c r="Q14" s="495"/>
      <c r="R14" s="496"/>
      <c r="S14" s="500" t="str">
        <f>IFERROR(IF(C14="","",VLOOKUP(C14,Teams!$A$12:$B$29,2,FALSE)),CONCATENATE("NC-",VLOOKUP(C14,'U17 Non Counters'!$B$3:$D$86,3,FALSE)))</f>
        <v>MAC_PSH</v>
      </c>
      <c r="T14" s="502"/>
      <c r="U14" s="502"/>
      <c r="V14" s="502"/>
      <c r="W14" s="502"/>
      <c r="X14" s="502"/>
      <c r="Y14" s="502"/>
      <c r="Z14" s="501"/>
      <c r="AA14" s="513" t="s">
        <v>117</v>
      </c>
      <c r="AB14" s="514"/>
      <c r="AC14" s="515"/>
      <c r="AD14" s="58"/>
      <c r="AE14" s="59"/>
      <c r="AF14" s="60"/>
      <c r="AG14" s="58"/>
      <c r="AH14" s="59"/>
      <c r="AI14" s="60"/>
      <c r="AJ14" s="58"/>
      <c r="AK14" s="59"/>
      <c r="AL14" s="60"/>
      <c r="AM14" s="58"/>
      <c r="AN14" s="59"/>
      <c r="AO14" s="60"/>
      <c r="AP14" s="58"/>
      <c r="AQ14" s="59"/>
      <c r="AR14" s="60"/>
      <c r="AS14" s="58"/>
      <c r="AT14" s="59"/>
      <c r="AU14" s="60"/>
      <c r="AV14" s="58"/>
      <c r="AW14" s="59"/>
      <c r="AX14" s="60"/>
      <c r="AY14" s="58"/>
      <c r="AZ14" s="59"/>
      <c r="BA14" s="60"/>
      <c r="BB14" s="58"/>
      <c r="BC14" s="59"/>
      <c r="BD14" s="60"/>
      <c r="BE14" s="58"/>
      <c r="BF14" s="59"/>
      <c r="BG14" s="60"/>
      <c r="BH14" s="516" t="s">
        <v>117</v>
      </c>
      <c r="BI14" s="517"/>
      <c r="BJ14" s="518"/>
      <c r="BK14" s="467"/>
      <c r="BL14" s="495"/>
      <c r="BM14" s="496"/>
      <c r="BN14" s="467"/>
      <c r="BO14" s="495"/>
      <c r="BP14" s="496"/>
      <c r="BQ14" s="467"/>
      <c r="BR14" s="495"/>
      <c r="BS14" s="495"/>
      <c r="BT14" s="497"/>
    </row>
    <row r="15" spans="1:72" ht="18" customHeight="1" x14ac:dyDescent="0.25">
      <c r="A15" s="512">
        <v>10</v>
      </c>
      <c r="B15" s="501"/>
      <c r="C15" s="500">
        <f>'Lane Draws'!E33</f>
        <v>66</v>
      </c>
      <c r="D15" s="501"/>
      <c r="E15" s="467" t="str">
        <f ca="1">IFERROR(INDIRECT("'"&amp;S15&amp;"-"&amp;$E$2&amp;"'!D24"),VLOOKUP(C15,'U17 Non Counters'!$B$3:$D$86,2,FALSE))</f>
        <v>Jordan MacKinnon</v>
      </c>
      <c r="F15" s="495"/>
      <c r="G15" s="495"/>
      <c r="H15" s="495"/>
      <c r="I15" s="495"/>
      <c r="J15" s="495"/>
      <c r="K15" s="495"/>
      <c r="L15" s="495"/>
      <c r="M15" s="495"/>
      <c r="N15" s="495"/>
      <c r="O15" s="495"/>
      <c r="P15" s="495"/>
      <c r="Q15" s="495"/>
      <c r="R15" s="496"/>
      <c r="S15" s="500" t="str">
        <f>IFERROR(IF(C15="","",VLOOKUP(C15,Teams!$A$12:$B$29,2,FALSE)),CONCATENATE("NC-",VLOOKUP(C15,'U17 Non Counters'!$B$3:$D$86,3,FALSE)))</f>
        <v>ISA</v>
      </c>
      <c r="T15" s="502"/>
      <c r="U15" s="502"/>
      <c r="V15" s="502"/>
      <c r="W15" s="502"/>
      <c r="X15" s="502"/>
      <c r="Y15" s="502"/>
      <c r="Z15" s="501"/>
      <c r="AA15" s="513" t="s">
        <v>117</v>
      </c>
      <c r="AB15" s="514"/>
      <c r="AC15" s="515"/>
      <c r="AD15" s="58"/>
      <c r="AE15" s="59"/>
      <c r="AF15" s="60"/>
      <c r="AG15" s="58"/>
      <c r="AH15" s="59"/>
      <c r="AI15" s="60"/>
      <c r="AJ15" s="58"/>
      <c r="AK15" s="59"/>
      <c r="AL15" s="60"/>
      <c r="AM15" s="58"/>
      <c r="AN15" s="59"/>
      <c r="AO15" s="60"/>
      <c r="AP15" s="58"/>
      <c r="AQ15" s="59"/>
      <c r="AR15" s="60"/>
      <c r="AS15" s="58"/>
      <c r="AT15" s="59"/>
      <c r="AU15" s="60"/>
      <c r="AV15" s="58"/>
      <c r="AW15" s="59"/>
      <c r="AX15" s="60"/>
      <c r="AY15" s="58"/>
      <c r="AZ15" s="59"/>
      <c r="BA15" s="60"/>
      <c r="BB15" s="58"/>
      <c r="BC15" s="59"/>
      <c r="BD15" s="60"/>
      <c r="BE15" s="58"/>
      <c r="BF15" s="59"/>
      <c r="BG15" s="60"/>
      <c r="BH15" s="516" t="s">
        <v>117</v>
      </c>
      <c r="BI15" s="517"/>
      <c r="BJ15" s="518"/>
      <c r="BK15" s="467"/>
      <c r="BL15" s="495"/>
      <c r="BM15" s="496"/>
      <c r="BN15" s="467"/>
      <c r="BO15" s="495"/>
      <c r="BP15" s="496"/>
      <c r="BQ15" s="467"/>
      <c r="BR15" s="495"/>
      <c r="BS15" s="495"/>
      <c r="BT15" s="497"/>
    </row>
    <row r="16" spans="1:72" ht="18" customHeight="1" x14ac:dyDescent="0.25">
      <c r="A16" s="512">
        <v>11</v>
      </c>
      <c r="B16" s="501"/>
      <c r="C16" s="500">
        <f>'Lane Draws'!E34</f>
        <v>44</v>
      </c>
      <c r="D16" s="501"/>
      <c r="E16" s="467">
        <f ca="1">IFERROR(INDIRECT("'"&amp;S16&amp;"-"&amp;$E$2&amp;"'!D24"),VLOOKUP(C16,'U17 Non Counters'!$B$3:$D$86,2,FALSE))</f>
        <v>0</v>
      </c>
      <c r="F16" s="495"/>
      <c r="G16" s="495"/>
      <c r="H16" s="495"/>
      <c r="I16" s="495"/>
      <c r="J16" s="495"/>
      <c r="K16" s="495"/>
      <c r="L16" s="495"/>
      <c r="M16" s="495"/>
      <c r="N16" s="495"/>
      <c r="O16" s="495"/>
      <c r="P16" s="495"/>
      <c r="Q16" s="495"/>
      <c r="R16" s="496"/>
      <c r="S16" s="500" t="str">
        <f>IFERROR(IF(C16="","",VLOOKUP(C16,Teams!$A$12:$B$29,2,FALSE)),CONCATENATE("NC-",VLOOKUP(C16,'U17 Non Counters'!$B$3:$D$86,3,FALSE)))</f>
        <v>DHH</v>
      </c>
      <c r="T16" s="502"/>
      <c r="U16" s="502"/>
      <c r="V16" s="502"/>
      <c r="W16" s="502"/>
      <c r="X16" s="502"/>
      <c r="Y16" s="502"/>
      <c r="Z16" s="501"/>
      <c r="AA16" s="513" t="s">
        <v>117</v>
      </c>
      <c r="AB16" s="514"/>
      <c r="AC16" s="515"/>
      <c r="AD16" s="58"/>
      <c r="AE16" s="59"/>
      <c r="AF16" s="60"/>
      <c r="AG16" s="58"/>
      <c r="AH16" s="59"/>
      <c r="AI16" s="60"/>
      <c r="AJ16" s="58"/>
      <c r="AK16" s="59"/>
      <c r="AL16" s="60"/>
      <c r="AM16" s="58"/>
      <c r="AN16" s="59"/>
      <c r="AO16" s="60"/>
      <c r="AP16" s="58"/>
      <c r="AQ16" s="59"/>
      <c r="AR16" s="60"/>
      <c r="AS16" s="58"/>
      <c r="AT16" s="59"/>
      <c r="AU16" s="60"/>
      <c r="AV16" s="58"/>
      <c r="AW16" s="59"/>
      <c r="AX16" s="60"/>
      <c r="AY16" s="58"/>
      <c r="AZ16" s="59"/>
      <c r="BA16" s="60"/>
      <c r="BB16" s="58"/>
      <c r="BC16" s="59"/>
      <c r="BD16" s="60"/>
      <c r="BE16" s="58"/>
      <c r="BF16" s="59"/>
      <c r="BG16" s="60"/>
      <c r="BH16" s="516" t="s">
        <v>117</v>
      </c>
      <c r="BI16" s="517"/>
      <c r="BJ16" s="518"/>
      <c r="BK16" s="467"/>
      <c r="BL16" s="495"/>
      <c r="BM16" s="496"/>
      <c r="BN16" s="467"/>
      <c r="BO16" s="495"/>
      <c r="BP16" s="496"/>
      <c r="BQ16" s="467"/>
      <c r="BR16" s="495"/>
      <c r="BS16" s="495"/>
      <c r="BT16" s="497"/>
    </row>
    <row r="17" spans="1:72" ht="18" customHeight="1" x14ac:dyDescent="0.25">
      <c r="A17" s="512">
        <v>12</v>
      </c>
      <c r="B17" s="501"/>
      <c r="C17" s="500">
        <f>'Lane Draws'!E35</f>
        <v>22</v>
      </c>
      <c r="D17" s="501"/>
      <c r="E17" s="467">
        <f ca="1">IFERROR(INDIRECT("'"&amp;S17&amp;"-"&amp;$E$2&amp;"'!D24"),VLOOKUP(C17,'U17 Non Counters'!$B$3:$D$86,2,FALSE))</f>
        <v>0</v>
      </c>
      <c r="F17" s="495"/>
      <c r="G17" s="495"/>
      <c r="H17" s="495"/>
      <c r="I17" s="495"/>
      <c r="J17" s="495"/>
      <c r="K17" s="495"/>
      <c r="L17" s="495"/>
      <c r="M17" s="495"/>
      <c r="N17" s="495"/>
      <c r="O17" s="495"/>
      <c r="P17" s="495"/>
      <c r="Q17" s="495"/>
      <c r="R17" s="496"/>
      <c r="S17" s="500" t="str">
        <f>IFERROR(IF(C17="","",VLOOKUP(C17,Teams!$A$12:$B$29,2,FALSE)),CONCATENATE("NC-",VLOOKUP(C17,'U17 Non Counters'!$B$3:$D$86,3,FALSE)))</f>
        <v>ADAC</v>
      </c>
      <c r="T17" s="502"/>
      <c r="U17" s="502"/>
      <c r="V17" s="502"/>
      <c r="W17" s="502"/>
      <c r="X17" s="502"/>
      <c r="Y17" s="502"/>
      <c r="Z17" s="501"/>
      <c r="AA17" s="513" t="s">
        <v>117</v>
      </c>
      <c r="AB17" s="514"/>
      <c r="AC17" s="515"/>
      <c r="AD17" s="58"/>
      <c r="AE17" s="59"/>
      <c r="AF17" s="60"/>
      <c r="AG17" s="58"/>
      <c r="AH17" s="59"/>
      <c r="AI17" s="60"/>
      <c r="AJ17" s="58"/>
      <c r="AK17" s="59"/>
      <c r="AL17" s="60"/>
      <c r="AM17" s="58"/>
      <c r="AN17" s="59"/>
      <c r="AO17" s="60"/>
      <c r="AP17" s="58"/>
      <c r="AQ17" s="59"/>
      <c r="AR17" s="60"/>
      <c r="AS17" s="58"/>
      <c r="AT17" s="59"/>
      <c r="AU17" s="60"/>
      <c r="AV17" s="58"/>
      <c r="AW17" s="59"/>
      <c r="AX17" s="60"/>
      <c r="AY17" s="58"/>
      <c r="AZ17" s="59"/>
      <c r="BA17" s="60"/>
      <c r="BB17" s="58"/>
      <c r="BC17" s="59"/>
      <c r="BD17" s="60"/>
      <c r="BE17" s="58"/>
      <c r="BF17" s="59"/>
      <c r="BG17" s="60"/>
      <c r="BH17" s="516" t="s">
        <v>117</v>
      </c>
      <c r="BI17" s="517"/>
      <c r="BJ17" s="518"/>
      <c r="BK17" s="467"/>
      <c r="BL17" s="495"/>
      <c r="BM17" s="496"/>
      <c r="BN17" s="467"/>
      <c r="BO17" s="495"/>
      <c r="BP17" s="496"/>
      <c r="BQ17" s="467"/>
      <c r="BR17" s="495"/>
      <c r="BS17" s="495"/>
      <c r="BT17" s="497"/>
    </row>
    <row r="18" spans="1:72" ht="18" customHeight="1" x14ac:dyDescent="0.25">
      <c r="A18" s="512">
        <v>13</v>
      </c>
      <c r="B18" s="501"/>
      <c r="C18" s="500">
        <f>'Lane Draws'!E36</f>
        <v>55</v>
      </c>
      <c r="D18" s="501"/>
      <c r="E18" s="467">
        <f ca="1">IFERROR(INDIRECT("'"&amp;S18&amp;"-"&amp;$E$2&amp;"'!D24"),VLOOKUP(C18,'U17 Non Counters'!$B$3:$D$86,2,FALSE))</f>
        <v>0</v>
      </c>
      <c r="F18" s="495"/>
      <c r="G18" s="495"/>
      <c r="H18" s="495"/>
      <c r="I18" s="495"/>
      <c r="J18" s="495"/>
      <c r="K18" s="495"/>
      <c r="L18" s="495"/>
      <c r="M18" s="495"/>
      <c r="N18" s="495"/>
      <c r="O18" s="495"/>
      <c r="P18" s="495"/>
      <c r="Q18" s="495"/>
      <c r="R18" s="496"/>
      <c r="S18" s="500" t="str">
        <f>IFERROR(IF(C18="","",VLOOKUP(C18,Teams!$A$12:$B$29,2,FALSE)),CONCATENATE("NC-",VLOOKUP(C18,'U17 Non Counters'!$B$3:$D$86,3,FALSE)))</f>
        <v>IH</v>
      </c>
      <c r="T18" s="502"/>
      <c r="U18" s="502"/>
      <c r="V18" s="502"/>
      <c r="W18" s="502"/>
      <c r="X18" s="502"/>
      <c r="Y18" s="502"/>
      <c r="Z18" s="501"/>
      <c r="AA18" s="513" t="s">
        <v>117</v>
      </c>
      <c r="AB18" s="514"/>
      <c r="AC18" s="515"/>
      <c r="AD18" s="58"/>
      <c r="AE18" s="59"/>
      <c r="AF18" s="60"/>
      <c r="AG18" s="58"/>
      <c r="AH18" s="59"/>
      <c r="AI18" s="60"/>
      <c r="AJ18" s="58"/>
      <c r="AK18" s="59"/>
      <c r="AL18" s="60"/>
      <c r="AM18" s="58"/>
      <c r="AN18" s="59"/>
      <c r="AO18" s="60"/>
      <c r="AP18" s="58"/>
      <c r="AQ18" s="59"/>
      <c r="AR18" s="60"/>
      <c r="AS18" s="58"/>
      <c r="AT18" s="59"/>
      <c r="AU18" s="60"/>
      <c r="AV18" s="58"/>
      <c r="AW18" s="59"/>
      <c r="AX18" s="60"/>
      <c r="AY18" s="58"/>
      <c r="AZ18" s="59"/>
      <c r="BA18" s="60"/>
      <c r="BB18" s="58"/>
      <c r="BC18" s="59"/>
      <c r="BD18" s="60"/>
      <c r="BE18" s="58"/>
      <c r="BF18" s="59"/>
      <c r="BG18" s="60"/>
      <c r="BH18" s="516" t="s">
        <v>117</v>
      </c>
      <c r="BI18" s="517"/>
      <c r="BJ18" s="518"/>
      <c r="BK18" s="467"/>
      <c r="BL18" s="495"/>
      <c r="BM18" s="496"/>
      <c r="BN18" s="467"/>
      <c r="BO18" s="495"/>
      <c r="BP18" s="496"/>
      <c r="BQ18" s="467"/>
      <c r="BR18" s="495"/>
      <c r="BS18" s="495"/>
      <c r="BT18" s="497"/>
    </row>
    <row r="19" spans="1:72" ht="18" customHeight="1" x14ac:dyDescent="0.25">
      <c r="A19" s="512">
        <v>14</v>
      </c>
      <c r="B19" s="501"/>
      <c r="C19" s="500">
        <f>'Lane Draws'!E37</f>
        <v>11</v>
      </c>
      <c r="D19" s="501"/>
      <c r="E19" s="467" t="str">
        <f ca="1">IFERROR(INDIRECT("'"&amp;S19&amp;"-"&amp;$E$2&amp;"'!D24"),VLOOKUP(C19,'U17 Non Counters'!$B$3:$D$86,2,FALSE))</f>
        <v>James McIntosh</v>
      </c>
      <c r="F19" s="495"/>
      <c r="G19" s="495"/>
      <c r="H19" s="495"/>
      <c r="I19" s="495"/>
      <c r="J19" s="495"/>
      <c r="K19" s="495"/>
      <c r="L19" s="495"/>
      <c r="M19" s="495"/>
      <c r="N19" s="495"/>
      <c r="O19" s="495"/>
      <c r="P19" s="495"/>
      <c r="Q19" s="495"/>
      <c r="R19" s="496"/>
      <c r="S19" s="500" t="str">
        <f>IFERROR(IF(C19="","",VLOOKUP(C19,Teams!$A$12:$B$29,2,FALSE)),CONCATENATE("NC-",VLOOKUP(C19,'U17 Non Counters'!$B$3:$D$86,3,FALSE)))</f>
        <v>AAAC</v>
      </c>
      <c r="T19" s="502"/>
      <c r="U19" s="502"/>
      <c r="V19" s="502"/>
      <c r="W19" s="502"/>
      <c r="X19" s="502"/>
      <c r="Y19" s="502"/>
      <c r="Z19" s="501"/>
      <c r="AA19" s="513" t="s">
        <v>117</v>
      </c>
      <c r="AB19" s="514"/>
      <c r="AC19" s="515"/>
      <c r="AD19" s="58"/>
      <c r="AE19" s="59"/>
      <c r="AF19" s="60"/>
      <c r="AG19" s="58"/>
      <c r="AH19" s="59"/>
      <c r="AI19" s="60"/>
      <c r="AJ19" s="58"/>
      <c r="AK19" s="59"/>
      <c r="AL19" s="60"/>
      <c r="AM19" s="58"/>
      <c r="AN19" s="59"/>
      <c r="AO19" s="60"/>
      <c r="AP19" s="58"/>
      <c r="AQ19" s="59"/>
      <c r="AR19" s="60"/>
      <c r="AS19" s="58"/>
      <c r="AT19" s="59"/>
      <c r="AU19" s="60"/>
      <c r="AV19" s="58"/>
      <c r="AW19" s="59"/>
      <c r="AX19" s="60"/>
      <c r="AY19" s="58"/>
      <c r="AZ19" s="59"/>
      <c r="BA19" s="60"/>
      <c r="BB19" s="58"/>
      <c r="BC19" s="59"/>
      <c r="BD19" s="60"/>
      <c r="BE19" s="58"/>
      <c r="BF19" s="59"/>
      <c r="BG19" s="60"/>
      <c r="BH19" s="516" t="s">
        <v>117</v>
      </c>
      <c r="BI19" s="517"/>
      <c r="BJ19" s="518"/>
      <c r="BK19" s="467"/>
      <c r="BL19" s="495"/>
      <c r="BM19" s="496"/>
      <c r="BN19" s="467"/>
      <c r="BO19" s="495"/>
      <c r="BP19" s="496"/>
      <c r="BQ19" s="467"/>
      <c r="BR19" s="495"/>
      <c r="BS19" s="495"/>
      <c r="BT19" s="497"/>
    </row>
    <row r="20" spans="1:72" ht="18" customHeight="1" x14ac:dyDescent="0.25">
      <c r="A20" s="512">
        <v>15</v>
      </c>
      <c r="B20" s="501"/>
      <c r="C20" s="500">
        <f>'Lane Draws'!E38</f>
        <v>88</v>
      </c>
      <c r="D20" s="501"/>
      <c r="E20" s="467">
        <f ca="1">IFERROR(INDIRECT("'"&amp;S20&amp;"-"&amp;$E$2&amp;"'!D24"),VLOOKUP(C20,'U17 Non Counters'!$B$3:$D$86,2,FALSE))</f>
        <v>0</v>
      </c>
      <c r="F20" s="495"/>
      <c r="G20" s="495"/>
      <c r="H20" s="495"/>
      <c r="I20" s="495"/>
      <c r="J20" s="495"/>
      <c r="K20" s="495"/>
      <c r="L20" s="495"/>
      <c r="M20" s="495"/>
      <c r="N20" s="495"/>
      <c r="O20" s="495"/>
      <c r="P20" s="495"/>
      <c r="Q20" s="495"/>
      <c r="R20" s="496"/>
      <c r="S20" s="500" t="str">
        <f>IFERROR(IF(C20="","",VLOOKUP(C20,Teams!$A$12:$B$29,2,FALSE)),CONCATENATE("NC-",VLOOKUP(C20,'U17 Non Counters'!$B$3:$D$86,3,FALSE)))</f>
        <v>TN</v>
      </c>
      <c r="T20" s="502"/>
      <c r="U20" s="502"/>
      <c r="V20" s="502"/>
      <c r="W20" s="502"/>
      <c r="X20" s="502"/>
      <c r="Y20" s="502"/>
      <c r="Z20" s="501"/>
      <c r="AA20" s="513" t="s">
        <v>117</v>
      </c>
      <c r="AB20" s="514"/>
      <c r="AC20" s="515"/>
      <c r="AD20" s="58"/>
      <c r="AE20" s="59"/>
      <c r="AF20" s="60"/>
      <c r="AG20" s="58"/>
      <c r="AH20" s="59"/>
      <c r="AI20" s="60"/>
      <c r="AJ20" s="58"/>
      <c r="AK20" s="59"/>
      <c r="AL20" s="60"/>
      <c r="AM20" s="58"/>
      <c r="AN20" s="59"/>
      <c r="AO20" s="60"/>
      <c r="AP20" s="58"/>
      <c r="AQ20" s="59"/>
      <c r="AR20" s="60"/>
      <c r="AS20" s="58"/>
      <c r="AT20" s="59"/>
      <c r="AU20" s="60"/>
      <c r="AV20" s="58"/>
      <c r="AW20" s="59"/>
      <c r="AX20" s="60"/>
      <c r="AY20" s="58"/>
      <c r="AZ20" s="59"/>
      <c r="BA20" s="60"/>
      <c r="BB20" s="58"/>
      <c r="BC20" s="59"/>
      <c r="BD20" s="60"/>
      <c r="BE20" s="58"/>
      <c r="BF20" s="59"/>
      <c r="BG20" s="60"/>
      <c r="BH20" s="516" t="s">
        <v>117</v>
      </c>
      <c r="BI20" s="517"/>
      <c r="BJ20" s="518"/>
      <c r="BK20" s="467"/>
      <c r="BL20" s="495"/>
      <c r="BM20" s="496"/>
      <c r="BN20" s="467"/>
      <c r="BO20" s="495"/>
      <c r="BP20" s="496"/>
      <c r="BQ20" s="467"/>
      <c r="BR20" s="495"/>
      <c r="BS20" s="495"/>
      <c r="BT20" s="497"/>
    </row>
    <row r="21" spans="1:72" ht="18" customHeight="1" thickBot="1" x14ac:dyDescent="0.3">
      <c r="A21" s="498">
        <v>16</v>
      </c>
      <c r="B21" s="499"/>
      <c r="C21" s="500">
        <f>'Lane Draws'!E39</f>
        <v>33</v>
      </c>
      <c r="D21" s="501"/>
      <c r="E21" s="467">
        <f ca="1">IFERROR(INDIRECT("'"&amp;S21&amp;"-"&amp;$E$2&amp;"'!D24"),VLOOKUP(C21,'U17 Non Counters'!$B$3:$D$86,2,FALSE))</f>
        <v>0</v>
      </c>
      <c r="F21" s="495"/>
      <c r="G21" s="495"/>
      <c r="H21" s="495"/>
      <c r="I21" s="495"/>
      <c r="J21" s="495"/>
      <c r="K21" s="495"/>
      <c r="L21" s="495"/>
      <c r="M21" s="495"/>
      <c r="N21" s="495"/>
      <c r="O21" s="495"/>
      <c r="P21" s="495"/>
      <c r="Q21" s="495"/>
      <c r="R21" s="496"/>
      <c r="S21" s="500" t="str">
        <f>IFERROR(IF(C21="","",VLOOKUP(C21,Teams!$A$12:$B$29,2,FALSE)),CONCATENATE("NC-",VLOOKUP(C21,'U17 Non Counters'!$B$3:$D$86,3,FALSE)))</f>
        <v>BSAC</v>
      </c>
      <c r="T21" s="502"/>
      <c r="U21" s="502"/>
      <c r="V21" s="502"/>
      <c r="W21" s="502"/>
      <c r="X21" s="502"/>
      <c r="Y21" s="502"/>
      <c r="Z21" s="501"/>
      <c r="AA21" s="503" t="s">
        <v>117</v>
      </c>
      <c r="AB21" s="504"/>
      <c r="AC21" s="505"/>
      <c r="AD21" s="61"/>
      <c r="AE21" s="62"/>
      <c r="AF21" s="63"/>
      <c r="AG21" s="61"/>
      <c r="AH21" s="62"/>
      <c r="AI21" s="63"/>
      <c r="AJ21" s="61"/>
      <c r="AK21" s="62"/>
      <c r="AL21" s="63"/>
      <c r="AM21" s="61"/>
      <c r="AN21" s="62"/>
      <c r="AO21" s="63"/>
      <c r="AP21" s="61"/>
      <c r="AQ21" s="62"/>
      <c r="AR21" s="63"/>
      <c r="AS21" s="61"/>
      <c r="AT21" s="62"/>
      <c r="AU21" s="63"/>
      <c r="AV21" s="61"/>
      <c r="AW21" s="62"/>
      <c r="AX21" s="63"/>
      <c r="AY21" s="61"/>
      <c r="AZ21" s="62"/>
      <c r="BA21" s="63"/>
      <c r="BB21" s="61"/>
      <c r="BC21" s="62"/>
      <c r="BD21" s="63"/>
      <c r="BE21" s="61"/>
      <c r="BF21" s="62"/>
      <c r="BG21" s="63"/>
      <c r="BH21" s="506" t="s">
        <v>117</v>
      </c>
      <c r="BI21" s="507"/>
      <c r="BJ21" s="508"/>
      <c r="BK21" s="509"/>
      <c r="BL21" s="510"/>
      <c r="BM21" s="511"/>
      <c r="BN21" s="509"/>
      <c r="BO21" s="510"/>
      <c r="BP21" s="511"/>
      <c r="BQ21" s="462"/>
      <c r="BR21" s="519"/>
      <c r="BS21" s="519"/>
      <c r="BT21" s="520"/>
    </row>
    <row r="22" spans="1:72" ht="15.95" customHeight="1" thickBot="1" x14ac:dyDescent="0.25">
      <c r="A22" s="480" t="s">
        <v>118</v>
      </c>
      <c r="B22" s="481"/>
      <c r="C22" s="481"/>
      <c r="D22" s="481"/>
      <c r="E22" s="481"/>
      <c r="F22" s="481"/>
      <c r="G22" s="481"/>
      <c r="H22" s="481"/>
      <c r="I22" s="481"/>
      <c r="J22" s="481"/>
      <c r="K22" s="481"/>
      <c r="L22" s="481"/>
      <c r="M22" s="481"/>
      <c r="N22" s="481"/>
      <c r="O22" s="481"/>
      <c r="P22" s="481"/>
      <c r="Q22" s="481"/>
      <c r="R22" s="481"/>
      <c r="S22" s="481"/>
      <c r="T22" s="481"/>
      <c r="U22" s="481"/>
      <c r="V22" s="481"/>
      <c r="W22" s="481"/>
      <c r="X22" s="481"/>
      <c r="Y22" s="481"/>
      <c r="Z22" s="481"/>
      <c r="AA22" s="481"/>
      <c r="AB22" s="481"/>
      <c r="AC22" s="482"/>
      <c r="AD22" s="480" t="s">
        <v>119</v>
      </c>
      <c r="AE22" s="481"/>
      <c r="AF22" s="481"/>
      <c r="AG22" s="481"/>
      <c r="AH22" s="481"/>
      <c r="AI22" s="481"/>
      <c r="AJ22" s="481"/>
      <c r="AK22" s="481"/>
      <c r="AL22" s="481"/>
      <c r="AM22" s="481"/>
      <c r="AN22" s="481"/>
      <c r="AO22" s="481"/>
      <c r="AP22" s="481"/>
      <c r="AQ22" s="481"/>
      <c r="AR22" s="481"/>
      <c r="AS22" s="481"/>
      <c r="AT22" s="481"/>
      <c r="AU22" s="481"/>
      <c r="AV22" s="481"/>
      <c r="AW22" s="481"/>
      <c r="AX22" s="481"/>
      <c r="AY22" s="481"/>
      <c r="AZ22" s="481"/>
      <c r="BA22" s="481"/>
      <c r="BB22" s="481"/>
      <c r="BC22" s="481"/>
      <c r="BD22" s="481"/>
      <c r="BE22" s="481"/>
      <c r="BF22" s="481"/>
      <c r="BG22" s="480" t="s">
        <v>120</v>
      </c>
      <c r="BH22" s="481"/>
      <c r="BI22" s="481"/>
      <c r="BJ22" s="481"/>
      <c r="BK22" s="481"/>
      <c r="BL22" s="481"/>
      <c r="BM22" s="481"/>
      <c r="BN22" s="481"/>
      <c r="BO22" s="481"/>
      <c r="BP22" s="481"/>
      <c r="BQ22" s="481"/>
      <c r="BR22" s="481"/>
      <c r="BS22" s="481"/>
      <c r="BT22" s="482"/>
    </row>
    <row r="23" spans="1:72" ht="15.95" customHeight="1" x14ac:dyDescent="0.2">
      <c r="A23" s="486" t="s">
        <v>121</v>
      </c>
      <c r="B23" s="487"/>
      <c r="C23" s="488" t="s">
        <v>122</v>
      </c>
      <c r="D23" s="488"/>
      <c r="E23" s="489" t="s">
        <v>108</v>
      </c>
      <c r="F23" s="490"/>
      <c r="G23" s="490"/>
      <c r="H23" s="490"/>
      <c r="I23" s="490"/>
      <c r="J23" s="490"/>
      <c r="K23" s="490"/>
      <c r="L23" s="490"/>
      <c r="M23" s="490"/>
      <c r="N23" s="490"/>
      <c r="O23" s="490"/>
      <c r="P23" s="490"/>
      <c r="Q23" s="490"/>
      <c r="R23" s="491"/>
      <c r="S23" s="489" t="s">
        <v>109</v>
      </c>
      <c r="T23" s="490"/>
      <c r="U23" s="490"/>
      <c r="V23" s="490"/>
      <c r="W23" s="491"/>
      <c r="X23" s="492" t="s">
        <v>116</v>
      </c>
      <c r="Y23" s="492"/>
      <c r="Z23" s="492"/>
      <c r="AA23" s="492"/>
      <c r="AB23" s="492" t="s">
        <v>123</v>
      </c>
      <c r="AC23" s="494"/>
      <c r="AD23" s="486" t="s">
        <v>121</v>
      </c>
      <c r="AE23" s="487"/>
      <c r="AF23" s="488" t="s">
        <v>122</v>
      </c>
      <c r="AG23" s="488"/>
      <c r="AH23" s="489" t="s">
        <v>108</v>
      </c>
      <c r="AI23" s="490"/>
      <c r="AJ23" s="490"/>
      <c r="AK23" s="490"/>
      <c r="AL23" s="490"/>
      <c r="AM23" s="490"/>
      <c r="AN23" s="490"/>
      <c r="AO23" s="490"/>
      <c r="AP23" s="490"/>
      <c r="AQ23" s="490"/>
      <c r="AR23" s="490"/>
      <c r="AS23" s="490"/>
      <c r="AT23" s="490"/>
      <c r="AU23" s="491"/>
      <c r="AV23" s="489" t="s">
        <v>109</v>
      </c>
      <c r="AW23" s="490"/>
      <c r="AX23" s="490"/>
      <c r="AY23" s="490"/>
      <c r="AZ23" s="491"/>
      <c r="BA23" s="492" t="s">
        <v>116</v>
      </c>
      <c r="BB23" s="492"/>
      <c r="BC23" s="492"/>
      <c r="BD23" s="492"/>
      <c r="BE23" s="492" t="s">
        <v>123</v>
      </c>
      <c r="BF23" s="493"/>
      <c r="BG23" s="468"/>
      <c r="BH23" s="469"/>
      <c r="BI23" s="469"/>
      <c r="BJ23" s="469"/>
      <c r="BK23" s="469"/>
      <c r="BL23" s="469"/>
      <c r="BM23" s="469"/>
      <c r="BN23" s="469"/>
      <c r="BO23" s="469"/>
      <c r="BP23" s="469"/>
      <c r="BQ23" s="469"/>
      <c r="BR23" s="469"/>
      <c r="BS23" s="469"/>
      <c r="BT23" s="470"/>
    </row>
    <row r="24" spans="1:72" ht="16.5" customHeight="1" thickBot="1" x14ac:dyDescent="0.3">
      <c r="A24" s="483">
        <v>1</v>
      </c>
      <c r="B24" s="484"/>
      <c r="C24" s="463"/>
      <c r="D24" s="463"/>
      <c r="E24" s="463"/>
      <c r="F24" s="463"/>
      <c r="G24" s="463"/>
      <c r="H24" s="463"/>
      <c r="I24" s="463"/>
      <c r="J24" s="463"/>
      <c r="K24" s="463"/>
      <c r="L24" s="463"/>
      <c r="M24" s="463"/>
      <c r="N24" s="463"/>
      <c r="O24" s="463"/>
      <c r="P24" s="463"/>
      <c r="Q24" s="463"/>
      <c r="R24" s="463"/>
      <c r="S24" s="463"/>
      <c r="T24" s="463"/>
      <c r="U24" s="463"/>
      <c r="V24" s="463"/>
      <c r="W24" s="463"/>
      <c r="X24" s="464" t="s">
        <v>117</v>
      </c>
      <c r="Y24" s="465"/>
      <c r="Z24" s="465"/>
      <c r="AA24" s="466"/>
      <c r="AB24" s="463"/>
      <c r="AC24" s="485"/>
      <c r="AD24" s="483">
        <v>1</v>
      </c>
      <c r="AE24" s="484"/>
      <c r="AF24" s="463"/>
      <c r="AG24" s="463"/>
      <c r="AH24" s="463"/>
      <c r="AI24" s="463"/>
      <c r="AJ24" s="463"/>
      <c r="AK24" s="463"/>
      <c r="AL24" s="463"/>
      <c r="AM24" s="463"/>
      <c r="AN24" s="463"/>
      <c r="AO24" s="463"/>
      <c r="AP24" s="463"/>
      <c r="AQ24" s="463"/>
      <c r="AR24" s="463"/>
      <c r="AS24" s="463"/>
      <c r="AT24" s="463"/>
      <c r="AU24" s="463"/>
      <c r="AV24" s="463"/>
      <c r="AW24" s="463"/>
      <c r="AX24" s="463"/>
      <c r="AY24" s="463"/>
      <c r="AZ24" s="463"/>
      <c r="BA24" s="464" t="s">
        <v>117</v>
      </c>
      <c r="BB24" s="465"/>
      <c r="BC24" s="465"/>
      <c r="BD24" s="466"/>
      <c r="BE24" s="463"/>
      <c r="BF24" s="467"/>
      <c r="BG24" s="471"/>
      <c r="BH24" s="472"/>
      <c r="BI24" s="472"/>
      <c r="BJ24" s="472"/>
      <c r="BK24" s="472"/>
      <c r="BL24" s="472"/>
      <c r="BM24" s="472"/>
      <c r="BN24" s="472"/>
      <c r="BO24" s="472"/>
      <c r="BP24" s="472"/>
      <c r="BQ24" s="472"/>
      <c r="BR24" s="472"/>
      <c r="BS24" s="472"/>
      <c r="BT24" s="473"/>
    </row>
    <row r="25" spans="1:72" ht="16.5" customHeight="1" x14ac:dyDescent="0.25">
      <c r="A25" s="483">
        <v>2</v>
      </c>
      <c r="B25" s="484"/>
      <c r="C25" s="463"/>
      <c r="D25" s="463"/>
      <c r="E25" s="463"/>
      <c r="F25" s="463"/>
      <c r="G25" s="463"/>
      <c r="H25" s="463"/>
      <c r="I25" s="463"/>
      <c r="J25" s="463"/>
      <c r="K25" s="463"/>
      <c r="L25" s="463"/>
      <c r="M25" s="463"/>
      <c r="N25" s="463"/>
      <c r="O25" s="463"/>
      <c r="P25" s="463"/>
      <c r="Q25" s="463"/>
      <c r="R25" s="463"/>
      <c r="S25" s="463"/>
      <c r="T25" s="463"/>
      <c r="U25" s="463"/>
      <c r="V25" s="463"/>
      <c r="W25" s="463"/>
      <c r="X25" s="464" t="s">
        <v>117</v>
      </c>
      <c r="Y25" s="465"/>
      <c r="Z25" s="465"/>
      <c r="AA25" s="466"/>
      <c r="AB25" s="463"/>
      <c r="AC25" s="485"/>
      <c r="AD25" s="483">
        <v>2</v>
      </c>
      <c r="AE25" s="484"/>
      <c r="AF25" s="463"/>
      <c r="AG25" s="463"/>
      <c r="AH25" s="463"/>
      <c r="AI25" s="463"/>
      <c r="AJ25" s="463"/>
      <c r="AK25" s="463"/>
      <c r="AL25" s="463"/>
      <c r="AM25" s="463"/>
      <c r="AN25" s="463"/>
      <c r="AO25" s="463"/>
      <c r="AP25" s="463"/>
      <c r="AQ25" s="463"/>
      <c r="AR25" s="463"/>
      <c r="AS25" s="463"/>
      <c r="AT25" s="463"/>
      <c r="AU25" s="463"/>
      <c r="AV25" s="463"/>
      <c r="AW25" s="463"/>
      <c r="AX25" s="463"/>
      <c r="AY25" s="463"/>
      <c r="AZ25" s="463"/>
      <c r="BA25" s="464" t="s">
        <v>117</v>
      </c>
      <c r="BB25" s="465"/>
      <c r="BC25" s="465"/>
      <c r="BD25" s="466"/>
      <c r="BE25" s="463"/>
      <c r="BF25" s="467"/>
      <c r="BG25" s="468"/>
      <c r="BH25" s="469"/>
      <c r="BI25" s="469"/>
      <c r="BJ25" s="469"/>
      <c r="BK25" s="469"/>
      <c r="BL25" s="469"/>
      <c r="BM25" s="469"/>
      <c r="BN25" s="469"/>
      <c r="BO25" s="469"/>
      <c r="BP25" s="469"/>
      <c r="BQ25" s="469"/>
      <c r="BR25" s="469"/>
      <c r="BS25" s="469"/>
      <c r="BT25" s="470"/>
    </row>
    <row r="26" spans="1:72" ht="16.5" customHeight="1" thickBot="1" x14ac:dyDescent="0.3">
      <c r="A26" s="483">
        <v>3</v>
      </c>
      <c r="B26" s="484"/>
      <c r="C26" s="463"/>
      <c r="D26" s="463"/>
      <c r="E26" s="463"/>
      <c r="F26" s="463"/>
      <c r="G26" s="463"/>
      <c r="H26" s="463"/>
      <c r="I26" s="463"/>
      <c r="J26" s="463"/>
      <c r="K26" s="463"/>
      <c r="L26" s="463"/>
      <c r="M26" s="463"/>
      <c r="N26" s="463"/>
      <c r="O26" s="463"/>
      <c r="P26" s="463"/>
      <c r="Q26" s="463"/>
      <c r="R26" s="463"/>
      <c r="S26" s="463"/>
      <c r="T26" s="463"/>
      <c r="U26" s="463"/>
      <c r="V26" s="463"/>
      <c r="W26" s="463"/>
      <c r="X26" s="464" t="s">
        <v>117</v>
      </c>
      <c r="Y26" s="465"/>
      <c r="Z26" s="465"/>
      <c r="AA26" s="466"/>
      <c r="AB26" s="463"/>
      <c r="AC26" s="485"/>
      <c r="AD26" s="483">
        <v>3</v>
      </c>
      <c r="AE26" s="484"/>
      <c r="AF26" s="463"/>
      <c r="AG26" s="463"/>
      <c r="AH26" s="463"/>
      <c r="AI26" s="463"/>
      <c r="AJ26" s="463"/>
      <c r="AK26" s="463"/>
      <c r="AL26" s="463"/>
      <c r="AM26" s="463"/>
      <c r="AN26" s="463"/>
      <c r="AO26" s="463"/>
      <c r="AP26" s="463"/>
      <c r="AQ26" s="463"/>
      <c r="AR26" s="463"/>
      <c r="AS26" s="463"/>
      <c r="AT26" s="463"/>
      <c r="AU26" s="463"/>
      <c r="AV26" s="463"/>
      <c r="AW26" s="463"/>
      <c r="AX26" s="463"/>
      <c r="AY26" s="463"/>
      <c r="AZ26" s="463"/>
      <c r="BA26" s="464" t="s">
        <v>117</v>
      </c>
      <c r="BB26" s="465"/>
      <c r="BC26" s="465"/>
      <c r="BD26" s="466"/>
      <c r="BE26" s="463"/>
      <c r="BF26" s="467"/>
      <c r="BG26" s="471"/>
      <c r="BH26" s="472"/>
      <c r="BI26" s="472"/>
      <c r="BJ26" s="472"/>
      <c r="BK26" s="472"/>
      <c r="BL26" s="472"/>
      <c r="BM26" s="472"/>
      <c r="BN26" s="472"/>
      <c r="BO26" s="472"/>
      <c r="BP26" s="472"/>
      <c r="BQ26" s="472"/>
      <c r="BR26" s="472"/>
      <c r="BS26" s="472"/>
      <c r="BT26" s="473"/>
    </row>
    <row r="27" spans="1:72" ht="16.5" customHeight="1" x14ac:dyDescent="0.25">
      <c r="A27" s="483">
        <v>4</v>
      </c>
      <c r="B27" s="484"/>
      <c r="C27" s="463"/>
      <c r="D27" s="463"/>
      <c r="E27" s="463"/>
      <c r="F27" s="463"/>
      <c r="G27" s="463"/>
      <c r="H27" s="463"/>
      <c r="I27" s="463"/>
      <c r="J27" s="463"/>
      <c r="K27" s="463"/>
      <c r="L27" s="463"/>
      <c r="M27" s="463"/>
      <c r="N27" s="463"/>
      <c r="O27" s="463"/>
      <c r="P27" s="463"/>
      <c r="Q27" s="463"/>
      <c r="R27" s="463"/>
      <c r="S27" s="463"/>
      <c r="T27" s="463"/>
      <c r="U27" s="463"/>
      <c r="V27" s="463"/>
      <c r="W27" s="463"/>
      <c r="X27" s="464" t="s">
        <v>117</v>
      </c>
      <c r="Y27" s="465"/>
      <c r="Z27" s="465"/>
      <c r="AA27" s="466"/>
      <c r="AB27" s="463"/>
      <c r="AC27" s="485"/>
      <c r="AD27" s="483">
        <v>4</v>
      </c>
      <c r="AE27" s="484"/>
      <c r="AF27" s="463"/>
      <c r="AG27" s="463"/>
      <c r="AH27" s="463"/>
      <c r="AI27" s="463"/>
      <c r="AJ27" s="463"/>
      <c r="AK27" s="463"/>
      <c r="AL27" s="463"/>
      <c r="AM27" s="463"/>
      <c r="AN27" s="463"/>
      <c r="AO27" s="463"/>
      <c r="AP27" s="463"/>
      <c r="AQ27" s="463"/>
      <c r="AR27" s="463"/>
      <c r="AS27" s="463"/>
      <c r="AT27" s="463"/>
      <c r="AU27" s="463"/>
      <c r="AV27" s="463"/>
      <c r="AW27" s="463"/>
      <c r="AX27" s="463"/>
      <c r="AY27" s="463"/>
      <c r="AZ27" s="463"/>
      <c r="BA27" s="464" t="s">
        <v>117</v>
      </c>
      <c r="BB27" s="465"/>
      <c r="BC27" s="465"/>
      <c r="BD27" s="466"/>
      <c r="BE27" s="463"/>
      <c r="BF27" s="467"/>
      <c r="BG27" s="468"/>
      <c r="BH27" s="469"/>
      <c r="BI27" s="469"/>
      <c r="BJ27" s="469"/>
      <c r="BK27" s="469"/>
      <c r="BL27" s="469"/>
      <c r="BM27" s="469"/>
      <c r="BN27" s="469"/>
      <c r="BO27" s="469"/>
      <c r="BP27" s="469"/>
      <c r="BQ27" s="469"/>
      <c r="BR27" s="469"/>
      <c r="BS27" s="469"/>
      <c r="BT27" s="470"/>
    </row>
    <row r="28" spans="1:72" ht="16.5" customHeight="1" thickBot="1" x14ac:dyDescent="0.3">
      <c r="A28" s="483">
        <v>5</v>
      </c>
      <c r="B28" s="484"/>
      <c r="C28" s="463"/>
      <c r="D28" s="463"/>
      <c r="E28" s="463"/>
      <c r="F28" s="463"/>
      <c r="G28" s="463"/>
      <c r="H28" s="463"/>
      <c r="I28" s="463"/>
      <c r="J28" s="463"/>
      <c r="K28" s="463"/>
      <c r="L28" s="463"/>
      <c r="M28" s="463"/>
      <c r="N28" s="463"/>
      <c r="O28" s="463"/>
      <c r="P28" s="463"/>
      <c r="Q28" s="463"/>
      <c r="R28" s="463"/>
      <c r="S28" s="463"/>
      <c r="T28" s="463"/>
      <c r="U28" s="463"/>
      <c r="V28" s="463"/>
      <c r="W28" s="463"/>
      <c r="X28" s="464" t="s">
        <v>117</v>
      </c>
      <c r="Y28" s="465"/>
      <c r="Z28" s="465"/>
      <c r="AA28" s="466"/>
      <c r="AB28" s="463"/>
      <c r="AC28" s="485"/>
      <c r="AD28" s="483">
        <v>5</v>
      </c>
      <c r="AE28" s="484"/>
      <c r="AF28" s="463"/>
      <c r="AG28" s="463"/>
      <c r="AH28" s="463"/>
      <c r="AI28" s="463"/>
      <c r="AJ28" s="463"/>
      <c r="AK28" s="463"/>
      <c r="AL28" s="463"/>
      <c r="AM28" s="463"/>
      <c r="AN28" s="463"/>
      <c r="AO28" s="463"/>
      <c r="AP28" s="463"/>
      <c r="AQ28" s="463"/>
      <c r="AR28" s="463"/>
      <c r="AS28" s="463"/>
      <c r="AT28" s="463"/>
      <c r="AU28" s="463"/>
      <c r="AV28" s="463"/>
      <c r="AW28" s="463"/>
      <c r="AX28" s="463"/>
      <c r="AY28" s="463"/>
      <c r="AZ28" s="463"/>
      <c r="BA28" s="464" t="s">
        <v>117</v>
      </c>
      <c r="BB28" s="465"/>
      <c r="BC28" s="465"/>
      <c r="BD28" s="466"/>
      <c r="BE28" s="463"/>
      <c r="BF28" s="467"/>
      <c r="BG28" s="471"/>
      <c r="BH28" s="472"/>
      <c r="BI28" s="472"/>
      <c r="BJ28" s="472"/>
      <c r="BK28" s="472"/>
      <c r="BL28" s="472"/>
      <c r="BM28" s="472"/>
      <c r="BN28" s="472"/>
      <c r="BO28" s="472"/>
      <c r="BP28" s="472"/>
      <c r="BQ28" s="472"/>
      <c r="BR28" s="472"/>
      <c r="BS28" s="472"/>
      <c r="BT28" s="473"/>
    </row>
    <row r="29" spans="1:72" ht="16.5" customHeight="1" thickBot="1" x14ac:dyDescent="0.3">
      <c r="A29" s="483">
        <v>6</v>
      </c>
      <c r="B29" s="484"/>
      <c r="C29" s="463"/>
      <c r="D29" s="463"/>
      <c r="E29" s="463"/>
      <c r="F29" s="463"/>
      <c r="G29" s="463"/>
      <c r="H29" s="463"/>
      <c r="I29" s="463"/>
      <c r="J29" s="463"/>
      <c r="K29" s="463"/>
      <c r="L29" s="463"/>
      <c r="M29" s="463"/>
      <c r="N29" s="463"/>
      <c r="O29" s="463"/>
      <c r="P29" s="463"/>
      <c r="Q29" s="463"/>
      <c r="R29" s="463"/>
      <c r="S29" s="463"/>
      <c r="T29" s="463"/>
      <c r="U29" s="463"/>
      <c r="V29" s="463"/>
      <c r="W29" s="463"/>
      <c r="X29" s="464" t="s">
        <v>117</v>
      </c>
      <c r="Y29" s="465"/>
      <c r="Z29" s="465"/>
      <c r="AA29" s="466"/>
      <c r="AB29" s="463"/>
      <c r="AC29" s="485"/>
      <c r="AD29" s="483">
        <v>6</v>
      </c>
      <c r="AE29" s="484"/>
      <c r="AF29" s="463"/>
      <c r="AG29" s="463"/>
      <c r="AH29" s="463"/>
      <c r="AI29" s="463"/>
      <c r="AJ29" s="463"/>
      <c r="AK29" s="463"/>
      <c r="AL29" s="463"/>
      <c r="AM29" s="463"/>
      <c r="AN29" s="463"/>
      <c r="AO29" s="463"/>
      <c r="AP29" s="463"/>
      <c r="AQ29" s="463"/>
      <c r="AR29" s="463"/>
      <c r="AS29" s="463"/>
      <c r="AT29" s="463"/>
      <c r="AU29" s="463"/>
      <c r="AV29" s="463"/>
      <c r="AW29" s="463"/>
      <c r="AX29" s="463"/>
      <c r="AY29" s="463"/>
      <c r="AZ29" s="463"/>
      <c r="BA29" s="464" t="s">
        <v>117</v>
      </c>
      <c r="BB29" s="465"/>
      <c r="BC29" s="465"/>
      <c r="BD29" s="466"/>
      <c r="BE29" s="463"/>
      <c r="BF29" s="467"/>
      <c r="BG29" s="480" t="s">
        <v>124</v>
      </c>
      <c r="BH29" s="481"/>
      <c r="BI29" s="481"/>
      <c r="BJ29" s="481"/>
      <c r="BK29" s="481"/>
      <c r="BL29" s="481"/>
      <c r="BM29" s="481"/>
      <c r="BN29" s="481"/>
      <c r="BO29" s="481"/>
      <c r="BP29" s="481"/>
      <c r="BQ29" s="481"/>
      <c r="BR29" s="481"/>
      <c r="BS29" s="481"/>
      <c r="BT29" s="482"/>
    </row>
    <row r="30" spans="1:72" ht="16.5" customHeight="1" x14ac:dyDescent="0.25">
      <c r="A30" s="483">
        <v>7</v>
      </c>
      <c r="B30" s="484"/>
      <c r="C30" s="463"/>
      <c r="D30" s="463"/>
      <c r="E30" s="463"/>
      <c r="F30" s="463"/>
      <c r="G30" s="463"/>
      <c r="H30" s="463"/>
      <c r="I30" s="463"/>
      <c r="J30" s="463"/>
      <c r="K30" s="463"/>
      <c r="L30" s="463"/>
      <c r="M30" s="463"/>
      <c r="N30" s="463"/>
      <c r="O30" s="463"/>
      <c r="P30" s="463"/>
      <c r="Q30" s="463"/>
      <c r="R30" s="463"/>
      <c r="S30" s="463"/>
      <c r="T30" s="463"/>
      <c r="U30" s="463"/>
      <c r="V30" s="463"/>
      <c r="W30" s="463"/>
      <c r="X30" s="464" t="s">
        <v>117</v>
      </c>
      <c r="Y30" s="465"/>
      <c r="Z30" s="465"/>
      <c r="AA30" s="466"/>
      <c r="AB30" s="463"/>
      <c r="AC30" s="485"/>
      <c r="AD30" s="483">
        <v>7</v>
      </c>
      <c r="AE30" s="484"/>
      <c r="AF30" s="463"/>
      <c r="AG30" s="463"/>
      <c r="AH30" s="463"/>
      <c r="AI30" s="463"/>
      <c r="AJ30" s="463"/>
      <c r="AK30" s="463"/>
      <c r="AL30" s="463"/>
      <c r="AM30" s="463"/>
      <c r="AN30" s="463"/>
      <c r="AO30" s="463"/>
      <c r="AP30" s="463"/>
      <c r="AQ30" s="463"/>
      <c r="AR30" s="463"/>
      <c r="AS30" s="463"/>
      <c r="AT30" s="463"/>
      <c r="AU30" s="463"/>
      <c r="AV30" s="463"/>
      <c r="AW30" s="463"/>
      <c r="AX30" s="463"/>
      <c r="AY30" s="463"/>
      <c r="AZ30" s="463"/>
      <c r="BA30" s="464" t="s">
        <v>117</v>
      </c>
      <c r="BB30" s="465"/>
      <c r="BC30" s="465"/>
      <c r="BD30" s="466"/>
      <c r="BE30" s="463"/>
      <c r="BF30" s="467"/>
      <c r="BG30" s="468"/>
      <c r="BH30" s="469"/>
      <c r="BI30" s="469"/>
      <c r="BJ30" s="469"/>
      <c r="BK30" s="469"/>
      <c r="BL30" s="469"/>
      <c r="BM30" s="469"/>
      <c r="BN30" s="469"/>
      <c r="BO30" s="469"/>
      <c r="BP30" s="469"/>
      <c r="BQ30" s="469"/>
      <c r="BR30" s="469"/>
      <c r="BS30" s="469"/>
      <c r="BT30" s="470"/>
    </row>
    <row r="31" spans="1:72" ht="16.5" customHeight="1" thickBot="1" x14ac:dyDescent="0.3">
      <c r="A31" s="474">
        <v>8</v>
      </c>
      <c r="B31" s="475"/>
      <c r="C31" s="461"/>
      <c r="D31" s="461"/>
      <c r="E31" s="461"/>
      <c r="F31" s="461"/>
      <c r="G31" s="461"/>
      <c r="H31" s="461"/>
      <c r="I31" s="461"/>
      <c r="J31" s="461"/>
      <c r="K31" s="461"/>
      <c r="L31" s="461"/>
      <c r="M31" s="461"/>
      <c r="N31" s="461"/>
      <c r="O31" s="461"/>
      <c r="P31" s="461"/>
      <c r="Q31" s="461"/>
      <c r="R31" s="461"/>
      <c r="S31" s="461"/>
      <c r="T31" s="461"/>
      <c r="U31" s="461"/>
      <c r="V31" s="461"/>
      <c r="W31" s="461"/>
      <c r="X31" s="476" t="s">
        <v>117</v>
      </c>
      <c r="Y31" s="477"/>
      <c r="Z31" s="477"/>
      <c r="AA31" s="478"/>
      <c r="AB31" s="461"/>
      <c r="AC31" s="479"/>
      <c r="AD31" s="474">
        <v>8</v>
      </c>
      <c r="AE31" s="475"/>
      <c r="AF31" s="461"/>
      <c r="AG31" s="461"/>
      <c r="AH31" s="461"/>
      <c r="AI31" s="461"/>
      <c r="AJ31" s="461"/>
      <c r="AK31" s="461"/>
      <c r="AL31" s="461"/>
      <c r="AM31" s="461"/>
      <c r="AN31" s="461"/>
      <c r="AO31" s="461"/>
      <c r="AP31" s="461"/>
      <c r="AQ31" s="461"/>
      <c r="AR31" s="461"/>
      <c r="AS31" s="461"/>
      <c r="AT31" s="461"/>
      <c r="AU31" s="461"/>
      <c r="AV31" s="461"/>
      <c r="AW31" s="461"/>
      <c r="AX31" s="461"/>
      <c r="AY31" s="461"/>
      <c r="AZ31" s="461"/>
      <c r="BA31" s="476" t="s">
        <v>117</v>
      </c>
      <c r="BB31" s="477"/>
      <c r="BC31" s="477"/>
      <c r="BD31" s="478"/>
      <c r="BE31" s="461"/>
      <c r="BF31" s="462"/>
      <c r="BG31" s="471"/>
      <c r="BH31" s="472"/>
      <c r="BI31" s="472"/>
      <c r="BJ31" s="472"/>
      <c r="BK31" s="472"/>
      <c r="BL31" s="472"/>
      <c r="BM31" s="472"/>
      <c r="BN31" s="472"/>
      <c r="BO31" s="472"/>
      <c r="BP31" s="472"/>
      <c r="BQ31" s="472"/>
      <c r="BR31" s="472"/>
      <c r="BS31" s="472"/>
      <c r="BT31" s="473"/>
    </row>
  </sheetData>
  <sheetProtection algorithmName="SHA-512" hashValue="geNcPqQcKjHSLmQkW9zndnkcmtn1lZSDsr90VluHOellfL++CJbJLCtE9HWYHUDaP2t32q5h2v2BqvbQ5TztoA==" saltValue="LfqnULyP/oIKvcjlmxHAOA==" spinCount="100000" sheet="1" objects="1" scenarios="1" selectLockedCells="1"/>
  <mergeCells count="293">
    <mergeCell ref="AR2:BE2"/>
    <mergeCell ref="BF2:BT2"/>
    <mergeCell ref="BQ3:BT5"/>
    <mergeCell ref="BH5:BJ5"/>
    <mergeCell ref="BB3:BD4"/>
    <mergeCell ref="BE3:BG4"/>
    <mergeCell ref="BH3:BJ4"/>
    <mergeCell ref="BK3:BM5"/>
    <mergeCell ref="BN3:BP5"/>
    <mergeCell ref="A3:B5"/>
    <mergeCell ref="C3:D5"/>
    <mergeCell ref="E3:R5"/>
    <mergeCell ref="S3:Z5"/>
    <mergeCell ref="AA3:AC5"/>
    <mergeCell ref="AD3:AF4"/>
    <mergeCell ref="A1:S1"/>
    <mergeCell ref="AF1:AQ1"/>
    <mergeCell ref="AY3:BA4"/>
    <mergeCell ref="AG3:AI4"/>
    <mergeCell ref="AJ3:AL4"/>
    <mergeCell ref="AM3:AO4"/>
    <mergeCell ref="AP3:AR4"/>
    <mergeCell ref="AS3:AU4"/>
    <mergeCell ref="AV3:AX4"/>
    <mergeCell ref="A2:D2"/>
    <mergeCell ref="E2:G2"/>
    <mergeCell ref="H2:K2"/>
    <mergeCell ref="L2:AE2"/>
    <mergeCell ref="T1:W1"/>
    <mergeCell ref="X1:AE1"/>
    <mergeCell ref="AR1:AZ1"/>
    <mergeCell ref="BA1:BT1"/>
    <mergeCell ref="AF2:AQ2"/>
    <mergeCell ref="BQ6:BT6"/>
    <mergeCell ref="A7:B7"/>
    <mergeCell ref="C7:D7"/>
    <mergeCell ref="E7:R7"/>
    <mergeCell ref="S7:Z7"/>
    <mergeCell ref="AA7:AC7"/>
    <mergeCell ref="BH7:BJ7"/>
    <mergeCell ref="BK7:BM7"/>
    <mergeCell ref="BN7:BP7"/>
    <mergeCell ref="BQ7:BT7"/>
    <mergeCell ref="A6:B6"/>
    <mergeCell ref="C6:D6"/>
    <mergeCell ref="E6:R6"/>
    <mergeCell ref="S6:Z6"/>
    <mergeCell ref="AA6:AC6"/>
    <mergeCell ref="BH6:BJ6"/>
    <mergeCell ref="BK6:BM6"/>
    <mergeCell ref="BN6:BP6"/>
    <mergeCell ref="BK8:BM8"/>
    <mergeCell ref="BN8:BP8"/>
    <mergeCell ref="BQ8:BT8"/>
    <mergeCell ref="A9:B9"/>
    <mergeCell ref="C9:D9"/>
    <mergeCell ref="E9:R9"/>
    <mergeCell ref="S9:Z9"/>
    <mergeCell ref="AA9:AC9"/>
    <mergeCell ref="BH9:BJ9"/>
    <mergeCell ref="BK9:BM9"/>
    <mergeCell ref="A8:B8"/>
    <mergeCell ref="C8:D8"/>
    <mergeCell ref="E8:R8"/>
    <mergeCell ref="S8:Z8"/>
    <mergeCell ref="AA8:AC8"/>
    <mergeCell ref="BH8:BJ8"/>
    <mergeCell ref="BN9:BP9"/>
    <mergeCell ref="BQ9:BT9"/>
    <mergeCell ref="A10:B10"/>
    <mergeCell ref="C10:D10"/>
    <mergeCell ref="E10:R10"/>
    <mergeCell ref="S10:Z10"/>
    <mergeCell ref="AA10:AC10"/>
    <mergeCell ref="BH10:BJ10"/>
    <mergeCell ref="BK10:BM10"/>
    <mergeCell ref="BN10:BP10"/>
    <mergeCell ref="BQ10:BT10"/>
    <mergeCell ref="A11:B11"/>
    <mergeCell ref="C11:D11"/>
    <mergeCell ref="E11:R11"/>
    <mergeCell ref="S11:Z11"/>
    <mergeCell ref="AA11:AC11"/>
    <mergeCell ref="BH11:BJ11"/>
    <mergeCell ref="BK11:BM11"/>
    <mergeCell ref="BN11:BP11"/>
    <mergeCell ref="BQ11:BT11"/>
    <mergeCell ref="BK12:BM12"/>
    <mergeCell ref="BN12:BP12"/>
    <mergeCell ref="BQ12:BT12"/>
    <mergeCell ref="A13:B13"/>
    <mergeCell ref="C13:D13"/>
    <mergeCell ref="E13:R13"/>
    <mergeCell ref="S13:Z13"/>
    <mergeCell ref="AA13:AC13"/>
    <mergeCell ref="BH13:BJ13"/>
    <mergeCell ref="BK13:BM13"/>
    <mergeCell ref="A12:B12"/>
    <mergeCell ref="C12:D12"/>
    <mergeCell ref="E12:R12"/>
    <mergeCell ref="S12:Z12"/>
    <mergeCell ref="AA12:AC12"/>
    <mergeCell ref="BH12:BJ12"/>
    <mergeCell ref="BN13:BP13"/>
    <mergeCell ref="BQ13:BT13"/>
    <mergeCell ref="C15:D15"/>
    <mergeCell ref="E15:R15"/>
    <mergeCell ref="S15:Z15"/>
    <mergeCell ref="AA15:AC15"/>
    <mergeCell ref="BH15:BJ15"/>
    <mergeCell ref="BK15:BM15"/>
    <mergeCell ref="BN15:BP15"/>
    <mergeCell ref="BQ15:BT15"/>
    <mergeCell ref="A14:B14"/>
    <mergeCell ref="C14:D14"/>
    <mergeCell ref="E14:R14"/>
    <mergeCell ref="S14:Z14"/>
    <mergeCell ref="AA14:AC14"/>
    <mergeCell ref="BH14:BJ14"/>
    <mergeCell ref="BK14:BM14"/>
    <mergeCell ref="BN14:BP14"/>
    <mergeCell ref="BQ14:BT14"/>
    <mergeCell ref="A15:B15"/>
    <mergeCell ref="BK16:BM16"/>
    <mergeCell ref="BN16:BP16"/>
    <mergeCell ref="BQ16:BT16"/>
    <mergeCell ref="A17:B17"/>
    <mergeCell ref="C17:D17"/>
    <mergeCell ref="E17:R17"/>
    <mergeCell ref="S17:Z17"/>
    <mergeCell ref="AA17:AC17"/>
    <mergeCell ref="BH17:BJ17"/>
    <mergeCell ref="BK17:BM17"/>
    <mergeCell ref="A16:B16"/>
    <mergeCell ref="C16:D16"/>
    <mergeCell ref="E16:R16"/>
    <mergeCell ref="S16:Z16"/>
    <mergeCell ref="AA16:AC16"/>
    <mergeCell ref="BH16:BJ16"/>
    <mergeCell ref="BN17:BP17"/>
    <mergeCell ref="BQ17:BT17"/>
    <mergeCell ref="BH19:BJ19"/>
    <mergeCell ref="BK19:BM19"/>
    <mergeCell ref="BN19:BP19"/>
    <mergeCell ref="BQ19:BT19"/>
    <mergeCell ref="A18:B18"/>
    <mergeCell ref="C18:D18"/>
    <mergeCell ref="E18:R18"/>
    <mergeCell ref="S18:Z18"/>
    <mergeCell ref="AA18:AC18"/>
    <mergeCell ref="BH18:BJ18"/>
    <mergeCell ref="BK18:BM18"/>
    <mergeCell ref="BN18:BP18"/>
    <mergeCell ref="BQ18:BT18"/>
    <mergeCell ref="A19:B19"/>
    <mergeCell ref="C19:D19"/>
    <mergeCell ref="E19:R19"/>
    <mergeCell ref="S19:Z19"/>
    <mergeCell ref="AA19:AC19"/>
    <mergeCell ref="BK20:BM20"/>
    <mergeCell ref="BN20:BP20"/>
    <mergeCell ref="BQ20:BT20"/>
    <mergeCell ref="A21:B21"/>
    <mergeCell ref="C21:D21"/>
    <mergeCell ref="E21:R21"/>
    <mergeCell ref="S21:Z21"/>
    <mergeCell ref="AA21:AC21"/>
    <mergeCell ref="BH21:BJ21"/>
    <mergeCell ref="BK21:BM21"/>
    <mergeCell ref="A20:B20"/>
    <mergeCell ref="C20:D20"/>
    <mergeCell ref="E20:R20"/>
    <mergeCell ref="S20:Z20"/>
    <mergeCell ref="AA20:AC20"/>
    <mergeCell ref="BH20:BJ20"/>
    <mergeCell ref="BN21:BP21"/>
    <mergeCell ref="BQ21:BT21"/>
    <mergeCell ref="BG22:BT22"/>
    <mergeCell ref="A23:B23"/>
    <mergeCell ref="C23:D23"/>
    <mergeCell ref="E23:R23"/>
    <mergeCell ref="S23:W23"/>
    <mergeCell ref="X23:AA23"/>
    <mergeCell ref="BE23:BF23"/>
    <mergeCell ref="BG23:BT24"/>
    <mergeCell ref="A24:B24"/>
    <mergeCell ref="C24:D24"/>
    <mergeCell ref="E24:R24"/>
    <mergeCell ref="S24:W24"/>
    <mergeCell ref="X24:AA24"/>
    <mergeCell ref="AB24:AC24"/>
    <mergeCell ref="AD24:AE24"/>
    <mergeCell ref="AF24:AG24"/>
    <mergeCell ref="AB23:AC23"/>
    <mergeCell ref="AD23:AE23"/>
    <mergeCell ref="AF23:AG23"/>
    <mergeCell ref="AH23:AU23"/>
    <mergeCell ref="AV23:AZ23"/>
    <mergeCell ref="BA23:BD23"/>
    <mergeCell ref="A22:AC22"/>
    <mergeCell ref="AD22:BF22"/>
    <mergeCell ref="BE25:BF25"/>
    <mergeCell ref="AH24:AU24"/>
    <mergeCell ref="AV24:AZ24"/>
    <mergeCell ref="BA24:BD24"/>
    <mergeCell ref="BE24:BF24"/>
    <mergeCell ref="A25:B25"/>
    <mergeCell ref="C25:D25"/>
    <mergeCell ref="E25:R25"/>
    <mergeCell ref="S25:W25"/>
    <mergeCell ref="X25:AA25"/>
    <mergeCell ref="AB25:AC25"/>
    <mergeCell ref="AV25:AZ25"/>
    <mergeCell ref="BA25:BD25"/>
    <mergeCell ref="BG27:BT28"/>
    <mergeCell ref="AV26:AZ26"/>
    <mergeCell ref="BA26:BD26"/>
    <mergeCell ref="BE26:BF26"/>
    <mergeCell ref="A27:B27"/>
    <mergeCell ref="C27:D27"/>
    <mergeCell ref="E27:R27"/>
    <mergeCell ref="S27:W27"/>
    <mergeCell ref="X27:AA27"/>
    <mergeCell ref="AB27:AC27"/>
    <mergeCell ref="AD27:AE27"/>
    <mergeCell ref="BG25:BT26"/>
    <mergeCell ref="A26:B26"/>
    <mergeCell ref="C26:D26"/>
    <mergeCell ref="E26:R26"/>
    <mergeCell ref="S26:W26"/>
    <mergeCell ref="X26:AA26"/>
    <mergeCell ref="AB26:AC26"/>
    <mergeCell ref="AD26:AE26"/>
    <mergeCell ref="AF26:AG26"/>
    <mergeCell ref="AH26:AU26"/>
    <mergeCell ref="AD25:AE25"/>
    <mergeCell ref="AF25:AG25"/>
    <mergeCell ref="AH25:AU25"/>
    <mergeCell ref="BE28:BF28"/>
    <mergeCell ref="A28:B28"/>
    <mergeCell ref="C28:D28"/>
    <mergeCell ref="E28:R28"/>
    <mergeCell ref="S28:W28"/>
    <mergeCell ref="X28:AA28"/>
    <mergeCell ref="AB28:AC28"/>
    <mergeCell ref="AF27:AG27"/>
    <mergeCell ref="AH27:AU27"/>
    <mergeCell ref="AV27:AZ27"/>
    <mergeCell ref="BA27:BD27"/>
    <mergeCell ref="BE27:BF27"/>
    <mergeCell ref="AD28:AE28"/>
    <mergeCell ref="AF28:AG28"/>
    <mergeCell ref="AH28:AU28"/>
    <mergeCell ref="AV28:AZ28"/>
    <mergeCell ref="BA28:BD28"/>
    <mergeCell ref="BG29:BT29"/>
    <mergeCell ref="A30:B30"/>
    <mergeCell ref="C30:D30"/>
    <mergeCell ref="E30:R30"/>
    <mergeCell ref="S30:W30"/>
    <mergeCell ref="X30:AA30"/>
    <mergeCell ref="AB30:AC30"/>
    <mergeCell ref="AD30:AE30"/>
    <mergeCell ref="AF30:AG30"/>
    <mergeCell ref="AH30:AU30"/>
    <mergeCell ref="AD29:AE29"/>
    <mergeCell ref="AF29:AG29"/>
    <mergeCell ref="AH29:AU29"/>
    <mergeCell ref="AV29:AZ29"/>
    <mergeCell ref="BA29:BD29"/>
    <mergeCell ref="BE29:BF29"/>
    <mergeCell ref="A29:B29"/>
    <mergeCell ref="C29:D29"/>
    <mergeCell ref="E29:R29"/>
    <mergeCell ref="S29:W29"/>
    <mergeCell ref="X29:AA29"/>
    <mergeCell ref="AB29:AC29"/>
    <mergeCell ref="BE31:BF31"/>
    <mergeCell ref="AV30:AZ30"/>
    <mergeCell ref="BA30:BD30"/>
    <mergeCell ref="BE30:BF30"/>
    <mergeCell ref="BG30:BT31"/>
    <mergeCell ref="A31:B31"/>
    <mergeCell ref="C31:D31"/>
    <mergeCell ref="E31:R31"/>
    <mergeCell ref="S31:W31"/>
    <mergeCell ref="X31:AA31"/>
    <mergeCell ref="AB31:AC31"/>
    <mergeCell ref="AD31:AE31"/>
    <mergeCell ref="AF31:AG31"/>
    <mergeCell ref="AH31:AU31"/>
    <mergeCell ref="AV31:AZ31"/>
    <mergeCell ref="BA31:BD31"/>
  </mergeCells>
  <conditionalFormatting sqref="BA1:BT1">
    <cfRule type="expression" dxfId="14" priority="1">
      <formula>$BA$1&lt;&gt;0</formula>
    </cfRule>
  </conditionalFormatting>
  <printOptions horizontalCentered="1" gridLines="1"/>
  <pageMargins left="0.15748031496062992" right="0.15748031496062992" top="0.39370078740157483" bottom="0.43307086614173229" header="0.23622047244094491" footer="0.23622047244094491"/>
  <pageSetup paperSize="9" orientation="landscape" horizontalDpi="300" verticalDpi="30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15">
    <tabColor theme="4" tint="0.79998168889431442"/>
    <pageSetUpPr fitToPage="1"/>
  </sheetPr>
  <dimension ref="A1:BT31"/>
  <sheetViews>
    <sheetView showZeros="0" workbookViewId="0">
      <selection activeCell="E186" sqref="E186"/>
    </sheetView>
  </sheetViews>
  <sheetFormatPr defaultRowHeight="12.75" x14ac:dyDescent="0.2"/>
  <cols>
    <col min="1" max="2" width="2" style="53" customWidth="1"/>
    <col min="3" max="4" width="2.28515625" style="53" customWidth="1"/>
    <col min="5" max="59" width="2" style="53" customWidth="1"/>
    <col min="60" max="62" width="2.7109375" style="53" customWidth="1"/>
    <col min="63" max="72" width="2" style="53" customWidth="1"/>
    <col min="73" max="208" width="1.7109375" style="53" customWidth="1"/>
    <col min="209" max="16384" width="9.140625" style="53"/>
  </cols>
  <sheetData>
    <row r="1" spans="1:72" ht="24" customHeight="1" x14ac:dyDescent="0.2">
      <c r="A1" s="533" t="s">
        <v>101</v>
      </c>
      <c r="B1" s="534"/>
      <c r="C1" s="534"/>
      <c r="D1" s="534"/>
      <c r="E1" s="534"/>
      <c r="F1" s="534"/>
      <c r="G1" s="534"/>
      <c r="H1" s="534"/>
      <c r="I1" s="534"/>
      <c r="J1" s="534"/>
      <c r="K1" s="534"/>
      <c r="L1" s="534"/>
      <c r="M1" s="534"/>
      <c r="N1" s="534"/>
      <c r="O1" s="534"/>
      <c r="P1" s="534"/>
      <c r="Q1" s="534"/>
      <c r="R1" s="534"/>
      <c r="S1" s="535"/>
      <c r="T1" s="542" t="s">
        <v>209</v>
      </c>
      <c r="U1" s="543"/>
      <c r="V1" s="543"/>
      <c r="W1" s="543"/>
      <c r="X1" s="544">
        <f ca="1">TODAY()</f>
        <v>43214</v>
      </c>
      <c r="Y1" s="544"/>
      <c r="Z1" s="544"/>
      <c r="AA1" s="544"/>
      <c r="AB1" s="544"/>
      <c r="AC1" s="544"/>
      <c r="AD1" s="544"/>
      <c r="AE1" s="545"/>
      <c r="AF1" s="536" t="s">
        <v>102</v>
      </c>
      <c r="AG1" s="537"/>
      <c r="AH1" s="537"/>
      <c r="AI1" s="537"/>
      <c r="AJ1" s="537"/>
      <c r="AK1" s="537"/>
      <c r="AL1" s="537"/>
      <c r="AM1" s="537"/>
      <c r="AN1" s="537"/>
      <c r="AO1" s="537"/>
      <c r="AP1" s="537"/>
      <c r="AQ1" s="537"/>
      <c r="AR1" s="546" t="s">
        <v>210</v>
      </c>
      <c r="AS1" s="547"/>
      <c r="AT1" s="547"/>
      <c r="AU1" s="547"/>
      <c r="AV1" s="547"/>
      <c r="AW1" s="547"/>
      <c r="AX1" s="547"/>
      <c r="AY1" s="547"/>
      <c r="AZ1" s="547"/>
      <c r="BA1" s="548">
        <f>IF('Lane Draws'!$H$42-COUNTIF('Lane Draws'!$H$32:$M$39,"&gt;88")=0,0,CONCATENATE('Lane Draws'!$H$42-COUNTIF('Lane Draws'!$H$32:$M$39,"&gt;88"), " Non Counters to put in lanes"))</f>
        <v>0</v>
      </c>
      <c r="BB1" s="549"/>
      <c r="BC1" s="549"/>
      <c r="BD1" s="549"/>
      <c r="BE1" s="549"/>
      <c r="BF1" s="549"/>
      <c r="BG1" s="549"/>
      <c r="BH1" s="549"/>
      <c r="BI1" s="549"/>
      <c r="BJ1" s="549"/>
      <c r="BK1" s="549"/>
      <c r="BL1" s="549"/>
      <c r="BM1" s="549"/>
      <c r="BN1" s="549"/>
      <c r="BO1" s="549"/>
      <c r="BP1" s="549"/>
      <c r="BQ1" s="549"/>
      <c r="BR1" s="549"/>
      <c r="BS1" s="549"/>
      <c r="BT1" s="550"/>
    </row>
    <row r="2" spans="1:72" ht="24" customHeight="1" thickBot="1" x14ac:dyDescent="0.25">
      <c r="A2" s="538" t="s">
        <v>203</v>
      </c>
      <c r="B2" s="539"/>
      <c r="C2" s="539"/>
      <c r="D2" s="539"/>
      <c r="E2" s="539" t="s">
        <v>201</v>
      </c>
      <c r="F2" s="539"/>
      <c r="G2" s="539"/>
      <c r="H2" s="539" t="s">
        <v>204</v>
      </c>
      <c r="I2" s="539"/>
      <c r="J2" s="539"/>
      <c r="K2" s="539"/>
      <c r="L2" s="540" t="s">
        <v>15</v>
      </c>
      <c r="M2" s="540"/>
      <c r="N2" s="540"/>
      <c r="O2" s="540"/>
      <c r="P2" s="540"/>
      <c r="Q2" s="540"/>
      <c r="R2" s="540"/>
      <c r="S2" s="540"/>
      <c r="T2" s="540"/>
      <c r="U2" s="540"/>
      <c r="V2" s="540"/>
      <c r="W2" s="540"/>
      <c r="X2" s="540"/>
      <c r="Y2" s="540"/>
      <c r="Z2" s="540"/>
      <c r="AA2" s="540"/>
      <c r="AB2" s="540"/>
      <c r="AC2" s="540"/>
      <c r="AD2" s="540"/>
      <c r="AE2" s="541"/>
      <c r="AF2" s="551" t="s">
        <v>103</v>
      </c>
      <c r="AG2" s="552"/>
      <c r="AH2" s="552"/>
      <c r="AI2" s="552"/>
      <c r="AJ2" s="552"/>
      <c r="AK2" s="552"/>
      <c r="AL2" s="552"/>
      <c r="AM2" s="552"/>
      <c r="AN2" s="552"/>
      <c r="AO2" s="552"/>
      <c r="AP2" s="552"/>
      <c r="AQ2" s="552"/>
      <c r="AR2" s="553" t="s">
        <v>104</v>
      </c>
      <c r="AS2" s="554"/>
      <c r="AT2" s="554"/>
      <c r="AU2" s="554"/>
      <c r="AV2" s="554"/>
      <c r="AW2" s="554"/>
      <c r="AX2" s="554"/>
      <c r="AY2" s="554"/>
      <c r="AZ2" s="554"/>
      <c r="BA2" s="554"/>
      <c r="BB2" s="554"/>
      <c r="BC2" s="554"/>
      <c r="BD2" s="554"/>
      <c r="BE2" s="554"/>
      <c r="BF2" s="553" t="s">
        <v>105</v>
      </c>
      <c r="BG2" s="554"/>
      <c r="BH2" s="554"/>
      <c r="BI2" s="554"/>
      <c r="BJ2" s="554"/>
      <c r="BK2" s="554"/>
      <c r="BL2" s="554"/>
      <c r="BM2" s="554"/>
      <c r="BN2" s="554"/>
      <c r="BO2" s="554"/>
      <c r="BP2" s="554"/>
      <c r="BQ2" s="554"/>
      <c r="BR2" s="554"/>
      <c r="BS2" s="554"/>
      <c r="BT2" s="555"/>
    </row>
    <row r="3" spans="1:72" ht="12.75" customHeight="1" x14ac:dyDescent="0.2">
      <c r="A3" s="521" t="s">
        <v>106</v>
      </c>
      <c r="B3" s="522"/>
      <c r="C3" s="523" t="s">
        <v>107</v>
      </c>
      <c r="D3" s="524"/>
      <c r="E3" s="525" t="s">
        <v>108</v>
      </c>
      <c r="F3" s="525"/>
      <c r="G3" s="525"/>
      <c r="H3" s="525"/>
      <c r="I3" s="525"/>
      <c r="J3" s="525"/>
      <c r="K3" s="525"/>
      <c r="L3" s="525"/>
      <c r="M3" s="525"/>
      <c r="N3" s="525"/>
      <c r="O3" s="525"/>
      <c r="P3" s="525"/>
      <c r="Q3" s="525"/>
      <c r="R3" s="525"/>
      <c r="S3" s="525" t="s">
        <v>109</v>
      </c>
      <c r="T3" s="525"/>
      <c r="U3" s="525"/>
      <c r="V3" s="525"/>
      <c r="W3" s="525"/>
      <c r="X3" s="525"/>
      <c r="Y3" s="525"/>
      <c r="Z3" s="525"/>
      <c r="AA3" s="527" t="s">
        <v>110</v>
      </c>
      <c r="AB3" s="528"/>
      <c r="AC3" s="528"/>
      <c r="AD3" s="530" t="s">
        <v>111</v>
      </c>
      <c r="AE3" s="531"/>
      <c r="AF3" s="532"/>
      <c r="AG3" s="530" t="s">
        <v>111</v>
      </c>
      <c r="AH3" s="531"/>
      <c r="AI3" s="532"/>
      <c r="AJ3" s="530" t="s">
        <v>111</v>
      </c>
      <c r="AK3" s="531"/>
      <c r="AL3" s="532"/>
      <c r="AM3" s="530" t="s">
        <v>111</v>
      </c>
      <c r="AN3" s="531"/>
      <c r="AO3" s="532"/>
      <c r="AP3" s="530" t="s">
        <v>111</v>
      </c>
      <c r="AQ3" s="531"/>
      <c r="AR3" s="532"/>
      <c r="AS3" s="530" t="s">
        <v>111</v>
      </c>
      <c r="AT3" s="531"/>
      <c r="AU3" s="532"/>
      <c r="AV3" s="530" t="s">
        <v>111</v>
      </c>
      <c r="AW3" s="531"/>
      <c r="AX3" s="532"/>
      <c r="AY3" s="530" t="s">
        <v>111</v>
      </c>
      <c r="AZ3" s="531"/>
      <c r="BA3" s="532"/>
      <c r="BB3" s="530" t="s">
        <v>111</v>
      </c>
      <c r="BC3" s="531"/>
      <c r="BD3" s="532"/>
      <c r="BE3" s="530" t="s">
        <v>111</v>
      </c>
      <c r="BF3" s="531"/>
      <c r="BG3" s="532"/>
      <c r="BH3" s="565" t="s">
        <v>112</v>
      </c>
      <c r="BI3" s="566"/>
      <c r="BJ3" s="567"/>
      <c r="BK3" s="571" t="s">
        <v>113</v>
      </c>
      <c r="BL3" s="572"/>
      <c r="BM3" s="573"/>
      <c r="BN3" s="571" t="s">
        <v>114</v>
      </c>
      <c r="BO3" s="572"/>
      <c r="BP3" s="573"/>
      <c r="BQ3" s="556" t="s">
        <v>115</v>
      </c>
      <c r="BR3" s="557"/>
      <c r="BS3" s="557"/>
      <c r="BT3" s="558"/>
    </row>
    <row r="4" spans="1:72" ht="12.75" customHeight="1" x14ac:dyDescent="0.2">
      <c r="A4" s="521"/>
      <c r="B4" s="522"/>
      <c r="C4" s="523"/>
      <c r="D4" s="524"/>
      <c r="E4" s="526"/>
      <c r="F4" s="526"/>
      <c r="G4" s="526"/>
      <c r="H4" s="526"/>
      <c r="I4" s="526"/>
      <c r="J4" s="526"/>
      <c r="K4" s="526"/>
      <c r="L4" s="526"/>
      <c r="M4" s="526"/>
      <c r="N4" s="526"/>
      <c r="O4" s="526"/>
      <c r="P4" s="526"/>
      <c r="Q4" s="526"/>
      <c r="R4" s="526"/>
      <c r="S4" s="526"/>
      <c r="T4" s="526"/>
      <c r="U4" s="526"/>
      <c r="V4" s="526"/>
      <c r="W4" s="526"/>
      <c r="X4" s="526"/>
      <c r="Y4" s="526"/>
      <c r="Z4" s="526"/>
      <c r="AA4" s="529"/>
      <c r="AB4" s="529"/>
      <c r="AC4" s="529"/>
      <c r="AD4" s="530"/>
      <c r="AE4" s="531"/>
      <c r="AF4" s="532"/>
      <c r="AG4" s="530"/>
      <c r="AH4" s="531"/>
      <c r="AI4" s="532"/>
      <c r="AJ4" s="530"/>
      <c r="AK4" s="531"/>
      <c r="AL4" s="532"/>
      <c r="AM4" s="530"/>
      <c r="AN4" s="531"/>
      <c r="AO4" s="532"/>
      <c r="AP4" s="530"/>
      <c r="AQ4" s="531"/>
      <c r="AR4" s="532"/>
      <c r="AS4" s="530"/>
      <c r="AT4" s="531"/>
      <c r="AU4" s="532"/>
      <c r="AV4" s="530"/>
      <c r="AW4" s="531"/>
      <c r="AX4" s="532"/>
      <c r="AY4" s="530"/>
      <c r="AZ4" s="531"/>
      <c r="BA4" s="532"/>
      <c r="BB4" s="530"/>
      <c r="BC4" s="531"/>
      <c r="BD4" s="532"/>
      <c r="BE4" s="530"/>
      <c r="BF4" s="531"/>
      <c r="BG4" s="532"/>
      <c r="BH4" s="568"/>
      <c r="BI4" s="569"/>
      <c r="BJ4" s="570"/>
      <c r="BK4" s="571"/>
      <c r="BL4" s="572"/>
      <c r="BM4" s="573"/>
      <c r="BN4" s="571"/>
      <c r="BO4" s="572"/>
      <c r="BP4" s="573"/>
      <c r="BQ4" s="556"/>
      <c r="BR4" s="557"/>
      <c r="BS4" s="557"/>
      <c r="BT4" s="558"/>
    </row>
    <row r="5" spans="1:72" x14ac:dyDescent="0.2">
      <c r="A5" s="521"/>
      <c r="B5" s="522"/>
      <c r="C5" s="523"/>
      <c r="D5" s="524"/>
      <c r="E5" s="526"/>
      <c r="F5" s="526"/>
      <c r="G5" s="526"/>
      <c r="H5" s="526"/>
      <c r="I5" s="526"/>
      <c r="J5" s="526"/>
      <c r="K5" s="526"/>
      <c r="L5" s="526"/>
      <c r="M5" s="526"/>
      <c r="N5" s="526"/>
      <c r="O5" s="526"/>
      <c r="P5" s="526"/>
      <c r="Q5" s="526"/>
      <c r="R5" s="526"/>
      <c r="S5" s="526"/>
      <c r="T5" s="526"/>
      <c r="U5" s="526"/>
      <c r="V5" s="526"/>
      <c r="W5" s="526"/>
      <c r="X5" s="526"/>
      <c r="Y5" s="526"/>
      <c r="Z5" s="526"/>
      <c r="AA5" s="529"/>
      <c r="AB5" s="529"/>
      <c r="AC5" s="529"/>
      <c r="AD5" s="55">
        <v>1</v>
      </c>
      <c r="AE5" s="56">
        <v>2</v>
      </c>
      <c r="AF5" s="56">
        <v>3</v>
      </c>
      <c r="AG5" s="56">
        <v>1</v>
      </c>
      <c r="AH5" s="57">
        <v>2</v>
      </c>
      <c r="AI5" s="56">
        <v>3</v>
      </c>
      <c r="AJ5" s="56">
        <v>1</v>
      </c>
      <c r="AK5" s="57">
        <v>2</v>
      </c>
      <c r="AL5" s="56">
        <v>3</v>
      </c>
      <c r="AM5" s="56">
        <v>1</v>
      </c>
      <c r="AN5" s="57">
        <v>2</v>
      </c>
      <c r="AO5" s="56">
        <v>3</v>
      </c>
      <c r="AP5" s="56">
        <v>1</v>
      </c>
      <c r="AQ5" s="57">
        <v>2</v>
      </c>
      <c r="AR5" s="56">
        <v>3</v>
      </c>
      <c r="AS5" s="56">
        <v>1</v>
      </c>
      <c r="AT5" s="57">
        <v>2</v>
      </c>
      <c r="AU5" s="56">
        <v>3</v>
      </c>
      <c r="AV5" s="56">
        <v>1</v>
      </c>
      <c r="AW5" s="57">
        <v>2</v>
      </c>
      <c r="AX5" s="56">
        <v>3</v>
      </c>
      <c r="AY5" s="56">
        <v>1</v>
      </c>
      <c r="AZ5" s="57">
        <v>2</v>
      </c>
      <c r="BA5" s="56">
        <v>3</v>
      </c>
      <c r="BB5" s="56">
        <v>1</v>
      </c>
      <c r="BC5" s="57">
        <v>2</v>
      </c>
      <c r="BD5" s="56">
        <v>3</v>
      </c>
      <c r="BE5" s="56">
        <v>1</v>
      </c>
      <c r="BF5" s="57">
        <v>2</v>
      </c>
      <c r="BG5" s="56">
        <v>3</v>
      </c>
      <c r="BH5" s="562" t="s">
        <v>116</v>
      </c>
      <c r="BI5" s="563"/>
      <c r="BJ5" s="564"/>
      <c r="BK5" s="571"/>
      <c r="BL5" s="572"/>
      <c r="BM5" s="573"/>
      <c r="BN5" s="571"/>
      <c r="BO5" s="572"/>
      <c r="BP5" s="573"/>
      <c r="BQ5" s="559"/>
      <c r="BR5" s="560"/>
      <c r="BS5" s="560"/>
      <c r="BT5" s="561"/>
    </row>
    <row r="6" spans="1:72" ht="18" customHeight="1" x14ac:dyDescent="0.25">
      <c r="A6" s="512">
        <v>1</v>
      </c>
      <c r="B6" s="501"/>
      <c r="C6" s="500">
        <f>'Lane Draws'!H32</f>
        <v>7</v>
      </c>
      <c r="D6" s="501"/>
      <c r="E6" s="467">
        <f ca="1">IFERROR(INDIRECT("'"&amp;S6&amp;"-"&amp;E$2&amp;"'!D23"),VLOOKUP(C6,'U20 Non Counters'!$B$3:$D$86,2,FALSE))</f>
        <v>0</v>
      </c>
      <c r="F6" s="495"/>
      <c r="G6" s="495"/>
      <c r="H6" s="495"/>
      <c r="I6" s="495"/>
      <c r="J6" s="495"/>
      <c r="K6" s="495"/>
      <c r="L6" s="495"/>
      <c r="M6" s="495"/>
      <c r="N6" s="495"/>
      <c r="O6" s="495"/>
      <c r="P6" s="495"/>
      <c r="Q6" s="495"/>
      <c r="R6" s="496"/>
      <c r="S6" s="500" t="str">
        <f>IFERROR(IF(C6="","",VLOOKUP(C6,Teams!$A$12:$B$29,2,FALSE)),CONCATENATE("NC-",VLOOKUP(C6,'U20 Non Counters'!$B$3:$D$86,3,FALSE)))</f>
        <v>MAC_PSH</v>
      </c>
      <c r="T6" s="502"/>
      <c r="U6" s="502"/>
      <c r="V6" s="502"/>
      <c r="W6" s="502"/>
      <c r="X6" s="502"/>
      <c r="Y6" s="502"/>
      <c r="Z6" s="501"/>
      <c r="AA6" s="513" t="s">
        <v>117</v>
      </c>
      <c r="AB6" s="514"/>
      <c r="AC6" s="515"/>
      <c r="AD6" s="58"/>
      <c r="AE6" s="59"/>
      <c r="AF6" s="60"/>
      <c r="AG6" s="58"/>
      <c r="AH6" s="59"/>
      <c r="AI6" s="60"/>
      <c r="AJ6" s="58"/>
      <c r="AK6" s="59"/>
      <c r="AL6" s="60"/>
      <c r="AM6" s="58"/>
      <c r="AN6" s="59"/>
      <c r="AO6" s="60"/>
      <c r="AP6" s="58"/>
      <c r="AQ6" s="59"/>
      <c r="AR6" s="60"/>
      <c r="AS6" s="58"/>
      <c r="AT6" s="59"/>
      <c r="AU6" s="60"/>
      <c r="AV6" s="58"/>
      <c r="AW6" s="59"/>
      <c r="AX6" s="60"/>
      <c r="AY6" s="58"/>
      <c r="AZ6" s="59"/>
      <c r="BA6" s="60"/>
      <c r="BB6" s="58"/>
      <c r="BC6" s="59"/>
      <c r="BD6" s="60"/>
      <c r="BE6" s="58"/>
      <c r="BF6" s="59"/>
      <c r="BG6" s="60"/>
      <c r="BH6" s="516" t="s">
        <v>117</v>
      </c>
      <c r="BI6" s="517"/>
      <c r="BJ6" s="518"/>
      <c r="BK6" s="467"/>
      <c r="BL6" s="495"/>
      <c r="BM6" s="496"/>
      <c r="BN6" s="467"/>
      <c r="BO6" s="495"/>
      <c r="BP6" s="496"/>
      <c r="BQ6" s="467"/>
      <c r="BR6" s="495"/>
      <c r="BS6" s="495"/>
      <c r="BT6" s="497"/>
    </row>
    <row r="7" spans="1:72" ht="18" customHeight="1" x14ac:dyDescent="0.25">
      <c r="A7" s="512">
        <v>2</v>
      </c>
      <c r="B7" s="501"/>
      <c r="C7" s="500">
        <f>'Lane Draws'!H33</f>
        <v>6</v>
      </c>
      <c r="D7" s="501"/>
      <c r="E7" s="467" t="str">
        <f ca="1">IFERROR(INDIRECT("'"&amp;S7&amp;"-"&amp;E$2&amp;"'!D23"),VLOOKUP(C7,'U20 Non Counters'!$B$3:$D$86,2,FALSE))</f>
        <v>Jeremiasz Kaluzinski</v>
      </c>
      <c r="F7" s="495"/>
      <c r="G7" s="495"/>
      <c r="H7" s="495"/>
      <c r="I7" s="495"/>
      <c r="J7" s="495"/>
      <c r="K7" s="495"/>
      <c r="L7" s="495"/>
      <c r="M7" s="495"/>
      <c r="N7" s="495"/>
      <c r="O7" s="495"/>
      <c r="P7" s="495"/>
      <c r="Q7" s="495"/>
      <c r="R7" s="496"/>
      <c r="S7" s="500" t="str">
        <f>IFERROR(IF(C7="","",VLOOKUP(C7,Teams!$A$12:$B$29,2,FALSE)),CONCATENATE("NC-",VLOOKUP(C7,'U20 Non Counters'!$B$3:$D$86,3,FALSE)))</f>
        <v>ISA</v>
      </c>
      <c r="T7" s="502"/>
      <c r="U7" s="502"/>
      <c r="V7" s="502"/>
      <c r="W7" s="502"/>
      <c r="X7" s="502"/>
      <c r="Y7" s="502"/>
      <c r="Z7" s="501"/>
      <c r="AA7" s="513" t="s">
        <v>117</v>
      </c>
      <c r="AB7" s="514"/>
      <c r="AC7" s="515"/>
      <c r="AD7" s="58"/>
      <c r="AE7" s="59"/>
      <c r="AF7" s="60"/>
      <c r="AG7" s="58"/>
      <c r="AH7" s="59"/>
      <c r="AI7" s="60"/>
      <c r="AJ7" s="58"/>
      <c r="AK7" s="59"/>
      <c r="AL7" s="60"/>
      <c r="AM7" s="58"/>
      <c r="AN7" s="59"/>
      <c r="AO7" s="60"/>
      <c r="AP7" s="58"/>
      <c r="AQ7" s="59"/>
      <c r="AR7" s="60"/>
      <c r="AS7" s="58"/>
      <c r="AT7" s="59"/>
      <c r="AU7" s="60"/>
      <c r="AV7" s="58"/>
      <c r="AW7" s="59"/>
      <c r="AX7" s="60"/>
      <c r="AY7" s="58"/>
      <c r="AZ7" s="59"/>
      <c r="BA7" s="60"/>
      <c r="BB7" s="58"/>
      <c r="BC7" s="59"/>
      <c r="BD7" s="60"/>
      <c r="BE7" s="58"/>
      <c r="BF7" s="59"/>
      <c r="BG7" s="60"/>
      <c r="BH7" s="516" t="s">
        <v>117</v>
      </c>
      <c r="BI7" s="517"/>
      <c r="BJ7" s="518"/>
      <c r="BK7" s="467"/>
      <c r="BL7" s="495"/>
      <c r="BM7" s="496"/>
      <c r="BN7" s="467"/>
      <c r="BO7" s="495"/>
      <c r="BP7" s="496"/>
      <c r="BQ7" s="467"/>
      <c r="BR7" s="495"/>
      <c r="BS7" s="495"/>
      <c r="BT7" s="497"/>
    </row>
    <row r="8" spans="1:72" ht="18" customHeight="1" x14ac:dyDescent="0.25">
      <c r="A8" s="512">
        <v>3</v>
      </c>
      <c r="B8" s="501"/>
      <c r="C8" s="500">
        <f>'Lane Draws'!H34</f>
        <v>4</v>
      </c>
      <c r="D8" s="501"/>
      <c r="E8" s="467">
        <f ca="1">IFERROR(INDIRECT("'"&amp;S8&amp;"-"&amp;E$2&amp;"'!D23"),VLOOKUP(C8,'U20 Non Counters'!$B$3:$D$86,2,FALSE))</f>
        <v>0</v>
      </c>
      <c r="F8" s="495"/>
      <c r="G8" s="495"/>
      <c r="H8" s="495"/>
      <c r="I8" s="495"/>
      <c r="J8" s="495"/>
      <c r="K8" s="495"/>
      <c r="L8" s="495"/>
      <c r="M8" s="495"/>
      <c r="N8" s="495"/>
      <c r="O8" s="495"/>
      <c r="P8" s="495"/>
      <c r="Q8" s="495"/>
      <c r="R8" s="496"/>
      <c r="S8" s="500" t="str">
        <f>IFERROR(IF(C8="","",VLOOKUP(C8,Teams!$A$12:$B$29,2,FALSE)),CONCATENATE("NC-",VLOOKUP(C8,'U20 Non Counters'!$B$3:$D$86,3,FALSE)))</f>
        <v>DHH</v>
      </c>
      <c r="T8" s="502"/>
      <c r="U8" s="502"/>
      <c r="V8" s="502"/>
      <c r="W8" s="502"/>
      <c r="X8" s="502"/>
      <c r="Y8" s="502"/>
      <c r="Z8" s="501"/>
      <c r="AA8" s="513" t="s">
        <v>117</v>
      </c>
      <c r="AB8" s="514"/>
      <c r="AC8" s="515"/>
      <c r="AD8" s="58"/>
      <c r="AE8" s="59"/>
      <c r="AF8" s="60"/>
      <c r="AG8" s="58"/>
      <c r="AH8" s="59"/>
      <c r="AI8" s="60"/>
      <c r="AJ8" s="58"/>
      <c r="AK8" s="59"/>
      <c r="AL8" s="60"/>
      <c r="AM8" s="58"/>
      <c r="AN8" s="59"/>
      <c r="AO8" s="60"/>
      <c r="AP8" s="58"/>
      <c r="AQ8" s="59"/>
      <c r="AR8" s="60"/>
      <c r="AS8" s="58"/>
      <c r="AT8" s="59"/>
      <c r="AU8" s="60"/>
      <c r="AV8" s="58"/>
      <c r="AW8" s="59"/>
      <c r="AX8" s="60"/>
      <c r="AY8" s="58"/>
      <c r="AZ8" s="59"/>
      <c r="BA8" s="60"/>
      <c r="BB8" s="58"/>
      <c r="BC8" s="59"/>
      <c r="BD8" s="60"/>
      <c r="BE8" s="58"/>
      <c r="BF8" s="59"/>
      <c r="BG8" s="60"/>
      <c r="BH8" s="516" t="s">
        <v>117</v>
      </c>
      <c r="BI8" s="517"/>
      <c r="BJ8" s="518"/>
      <c r="BK8" s="467"/>
      <c r="BL8" s="495"/>
      <c r="BM8" s="496"/>
      <c r="BN8" s="467"/>
      <c r="BO8" s="495"/>
      <c r="BP8" s="496"/>
      <c r="BQ8" s="467"/>
      <c r="BR8" s="495"/>
      <c r="BS8" s="495"/>
      <c r="BT8" s="497"/>
    </row>
    <row r="9" spans="1:72" ht="18" customHeight="1" x14ac:dyDescent="0.25">
      <c r="A9" s="512">
        <v>4</v>
      </c>
      <c r="B9" s="501"/>
      <c r="C9" s="500">
        <f>'Lane Draws'!H35</f>
        <v>2</v>
      </c>
      <c r="D9" s="501"/>
      <c r="E9" s="467">
        <f ca="1">IFERROR(INDIRECT("'"&amp;S9&amp;"-"&amp;E$2&amp;"'!D23"),VLOOKUP(C9,'U20 Non Counters'!$B$3:$D$86,2,FALSE))</f>
        <v>0</v>
      </c>
      <c r="F9" s="495"/>
      <c r="G9" s="495"/>
      <c r="H9" s="495"/>
      <c r="I9" s="495"/>
      <c r="J9" s="495"/>
      <c r="K9" s="495"/>
      <c r="L9" s="495"/>
      <c r="M9" s="495"/>
      <c r="N9" s="495"/>
      <c r="O9" s="495"/>
      <c r="P9" s="495"/>
      <c r="Q9" s="495"/>
      <c r="R9" s="496"/>
      <c r="S9" s="500" t="str">
        <f>IFERROR(IF(C9="","",VLOOKUP(C9,Teams!$A$12:$B$29,2,FALSE)),CONCATENATE("NC-",VLOOKUP(C9,'U20 Non Counters'!$B$3:$D$86,3,FALSE)))</f>
        <v>ADAC</v>
      </c>
      <c r="T9" s="502"/>
      <c r="U9" s="502"/>
      <c r="V9" s="502"/>
      <c r="W9" s="502"/>
      <c r="X9" s="502"/>
      <c r="Y9" s="502"/>
      <c r="Z9" s="501"/>
      <c r="AA9" s="513" t="s">
        <v>117</v>
      </c>
      <c r="AB9" s="514"/>
      <c r="AC9" s="515"/>
      <c r="AD9" s="58"/>
      <c r="AE9" s="59"/>
      <c r="AF9" s="60"/>
      <c r="AG9" s="58"/>
      <c r="AH9" s="59"/>
      <c r="AI9" s="60"/>
      <c r="AJ9" s="58"/>
      <c r="AK9" s="59"/>
      <c r="AL9" s="60"/>
      <c r="AM9" s="58"/>
      <c r="AN9" s="59"/>
      <c r="AO9" s="60"/>
      <c r="AP9" s="58"/>
      <c r="AQ9" s="59"/>
      <c r="AR9" s="60"/>
      <c r="AS9" s="58"/>
      <c r="AT9" s="59"/>
      <c r="AU9" s="60"/>
      <c r="AV9" s="58"/>
      <c r="AW9" s="59"/>
      <c r="AX9" s="60"/>
      <c r="AY9" s="58"/>
      <c r="AZ9" s="59"/>
      <c r="BA9" s="60"/>
      <c r="BB9" s="58"/>
      <c r="BC9" s="59"/>
      <c r="BD9" s="60"/>
      <c r="BE9" s="58"/>
      <c r="BF9" s="59"/>
      <c r="BG9" s="60"/>
      <c r="BH9" s="516" t="s">
        <v>117</v>
      </c>
      <c r="BI9" s="517"/>
      <c r="BJ9" s="518"/>
      <c r="BK9" s="467"/>
      <c r="BL9" s="495"/>
      <c r="BM9" s="496"/>
      <c r="BN9" s="467"/>
      <c r="BO9" s="495"/>
      <c r="BP9" s="496"/>
      <c r="BQ9" s="467"/>
      <c r="BR9" s="495"/>
      <c r="BS9" s="495"/>
      <c r="BT9" s="497"/>
    </row>
    <row r="10" spans="1:72" ht="18" customHeight="1" x14ac:dyDescent="0.25">
      <c r="A10" s="512">
        <v>5</v>
      </c>
      <c r="B10" s="501"/>
      <c r="C10" s="500">
        <f>'Lane Draws'!H36</f>
        <v>5</v>
      </c>
      <c r="D10" s="501"/>
      <c r="E10" s="467">
        <f ca="1">IFERROR(INDIRECT("'"&amp;S10&amp;"-"&amp;E$2&amp;"'!D23"),VLOOKUP(C10,'U20 Non Counters'!$B$3:$D$86,2,FALSE))</f>
        <v>0</v>
      </c>
      <c r="F10" s="495"/>
      <c r="G10" s="495"/>
      <c r="H10" s="495"/>
      <c r="I10" s="495"/>
      <c r="J10" s="495"/>
      <c r="K10" s="495"/>
      <c r="L10" s="495"/>
      <c r="M10" s="495"/>
      <c r="N10" s="495"/>
      <c r="O10" s="495"/>
      <c r="P10" s="495"/>
      <c r="Q10" s="495"/>
      <c r="R10" s="496"/>
      <c r="S10" s="500" t="str">
        <f>IFERROR(IF(C10="","",VLOOKUP(C10,Teams!$A$12:$B$29,2,FALSE)),CONCATENATE("NC-",VLOOKUP(C10,'U20 Non Counters'!$B$3:$D$86,3,FALSE)))</f>
        <v>IH</v>
      </c>
      <c r="T10" s="502"/>
      <c r="U10" s="502"/>
      <c r="V10" s="502"/>
      <c r="W10" s="502"/>
      <c r="X10" s="502"/>
      <c r="Y10" s="502"/>
      <c r="Z10" s="501"/>
      <c r="AA10" s="513" t="s">
        <v>117</v>
      </c>
      <c r="AB10" s="514"/>
      <c r="AC10" s="515"/>
      <c r="AD10" s="58"/>
      <c r="AE10" s="59"/>
      <c r="AF10" s="60"/>
      <c r="AG10" s="58"/>
      <c r="AH10" s="59"/>
      <c r="AI10" s="60"/>
      <c r="AJ10" s="58"/>
      <c r="AK10" s="59"/>
      <c r="AL10" s="60"/>
      <c r="AM10" s="58"/>
      <c r="AN10" s="59"/>
      <c r="AO10" s="60"/>
      <c r="AP10" s="58"/>
      <c r="AQ10" s="59"/>
      <c r="AR10" s="60"/>
      <c r="AS10" s="58"/>
      <c r="AT10" s="59"/>
      <c r="AU10" s="60"/>
      <c r="AV10" s="58"/>
      <c r="AW10" s="59"/>
      <c r="AX10" s="60"/>
      <c r="AY10" s="58"/>
      <c r="AZ10" s="59"/>
      <c r="BA10" s="60"/>
      <c r="BB10" s="58"/>
      <c r="BC10" s="59"/>
      <c r="BD10" s="60"/>
      <c r="BE10" s="58"/>
      <c r="BF10" s="59"/>
      <c r="BG10" s="60"/>
      <c r="BH10" s="516" t="s">
        <v>117</v>
      </c>
      <c r="BI10" s="517"/>
      <c r="BJ10" s="518"/>
      <c r="BK10" s="467"/>
      <c r="BL10" s="495"/>
      <c r="BM10" s="496"/>
      <c r="BN10" s="467"/>
      <c r="BO10" s="495"/>
      <c r="BP10" s="496"/>
      <c r="BQ10" s="467"/>
      <c r="BR10" s="495"/>
      <c r="BS10" s="495"/>
      <c r="BT10" s="497"/>
    </row>
    <row r="11" spans="1:72" ht="18" customHeight="1" x14ac:dyDescent="0.25">
      <c r="A11" s="512">
        <v>6</v>
      </c>
      <c r="B11" s="501"/>
      <c r="C11" s="500">
        <f>'Lane Draws'!H37</f>
        <v>1</v>
      </c>
      <c r="D11" s="501"/>
      <c r="E11" s="467">
        <f ca="1">IFERROR(INDIRECT("'"&amp;S11&amp;"-"&amp;E$2&amp;"'!D23"),VLOOKUP(C11,'U20 Non Counters'!$B$3:$D$86,2,FALSE))</f>
        <v>0</v>
      </c>
      <c r="F11" s="495"/>
      <c r="G11" s="495"/>
      <c r="H11" s="495"/>
      <c r="I11" s="495"/>
      <c r="J11" s="495"/>
      <c r="K11" s="495"/>
      <c r="L11" s="495"/>
      <c r="M11" s="495"/>
      <c r="N11" s="495"/>
      <c r="O11" s="495"/>
      <c r="P11" s="495"/>
      <c r="Q11" s="495"/>
      <c r="R11" s="496"/>
      <c r="S11" s="500" t="str">
        <f>IFERROR(IF(C11="","",VLOOKUP(C11,Teams!$A$12:$B$29,2,FALSE)),CONCATENATE("NC-",VLOOKUP(C11,'U20 Non Counters'!$B$3:$D$86,3,FALSE)))</f>
        <v>AAAC</v>
      </c>
      <c r="T11" s="502"/>
      <c r="U11" s="502"/>
      <c r="V11" s="502"/>
      <c r="W11" s="502"/>
      <c r="X11" s="502"/>
      <c r="Y11" s="502"/>
      <c r="Z11" s="501"/>
      <c r="AA11" s="513" t="s">
        <v>117</v>
      </c>
      <c r="AB11" s="514"/>
      <c r="AC11" s="515"/>
      <c r="AD11" s="58"/>
      <c r="AE11" s="59"/>
      <c r="AF11" s="60"/>
      <c r="AG11" s="58"/>
      <c r="AH11" s="59"/>
      <c r="AI11" s="60"/>
      <c r="AJ11" s="58"/>
      <c r="AK11" s="59"/>
      <c r="AL11" s="60"/>
      <c r="AM11" s="58"/>
      <c r="AN11" s="59"/>
      <c r="AO11" s="60"/>
      <c r="AP11" s="58"/>
      <c r="AQ11" s="59"/>
      <c r="AR11" s="60"/>
      <c r="AS11" s="58"/>
      <c r="AT11" s="59"/>
      <c r="AU11" s="60"/>
      <c r="AV11" s="58"/>
      <c r="AW11" s="59"/>
      <c r="AX11" s="60"/>
      <c r="AY11" s="58"/>
      <c r="AZ11" s="59"/>
      <c r="BA11" s="60"/>
      <c r="BB11" s="58"/>
      <c r="BC11" s="59"/>
      <c r="BD11" s="60"/>
      <c r="BE11" s="58"/>
      <c r="BF11" s="59"/>
      <c r="BG11" s="60"/>
      <c r="BH11" s="516" t="s">
        <v>117</v>
      </c>
      <c r="BI11" s="517"/>
      <c r="BJ11" s="518"/>
      <c r="BK11" s="467"/>
      <c r="BL11" s="495"/>
      <c r="BM11" s="496"/>
      <c r="BN11" s="467"/>
      <c r="BO11" s="495"/>
      <c r="BP11" s="496"/>
      <c r="BQ11" s="467"/>
      <c r="BR11" s="495"/>
      <c r="BS11" s="495"/>
      <c r="BT11" s="497"/>
    </row>
    <row r="12" spans="1:72" ht="18" customHeight="1" x14ac:dyDescent="0.25">
      <c r="A12" s="512">
        <v>7</v>
      </c>
      <c r="B12" s="501"/>
      <c r="C12" s="500">
        <f>'Lane Draws'!H38</f>
        <v>8</v>
      </c>
      <c r="D12" s="501"/>
      <c r="E12" s="467">
        <f ca="1">IFERROR(INDIRECT("'"&amp;S12&amp;"-"&amp;E$2&amp;"'!D23"),VLOOKUP(C12,'U20 Non Counters'!$B$3:$D$86,2,FALSE))</f>
        <v>0</v>
      </c>
      <c r="F12" s="495"/>
      <c r="G12" s="495"/>
      <c r="H12" s="495"/>
      <c r="I12" s="495"/>
      <c r="J12" s="495"/>
      <c r="K12" s="495"/>
      <c r="L12" s="495"/>
      <c r="M12" s="495"/>
      <c r="N12" s="495"/>
      <c r="O12" s="495"/>
      <c r="P12" s="495"/>
      <c r="Q12" s="495"/>
      <c r="R12" s="496"/>
      <c r="S12" s="500" t="str">
        <f>IFERROR(IF(C12="","",VLOOKUP(C12,Teams!$A$12:$B$29,2,FALSE)),CONCATENATE("NC-",VLOOKUP(C12,'U20 Non Counters'!$B$3:$D$86,3,FALSE)))</f>
        <v>TN</v>
      </c>
      <c r="T12" s="502"/>
      <c r="U12" s="502"/>
      <c r="V12" s="502"/>
      <c r="W12" s="502"/>
      <c r="X12" s="502"/>
      <c r="Y12" s="502"/>
      <c r="Z12" s="501"/>
      <c r="AA12" s="513" t="s">
        <v>117</v>
      </c>
      <c r="AB12" s="514"/>
      <c r="AC12" s="515"/>
      <c r="AD12" s="58"/>
      <c r="AE12" s="59"/>
      <c r="AF12" s="60"/>
      <c r="AG12" s="58"/>
      <c r="AH12" s="59"/>
      <c r="AI12" s="60"/>
      <c r="AJ12" s="58"/>
      <c r="AK12" s="59"/>
      <c r="AL12" s="60"/>
      <c r="AM12" s="58"/>
      <c r="AN12" s="59"/>
      <c r="AO12" s="60"/>
      <c r="AP12" s="58"/>
      <c r="AQ12" s="59"/>
      <c r="AR12" s="60"/>
      <c r="AS12" s="58"/>
      <c r="AT12" s="59"/>
      <c r="AU12" s="60"/>
      <c r="AV12" s="58"/>
      <c r="AW12" s="59"/>
      <c r="AX12" s="60"/>
      <c r="AY12" s="58"/>
      <c r="AZ12" s="59"/>
      <c r="BA12" s="60"/>
      <c r="BB12" s="58"/>
      <c r="BC12" s="59"/>
      <c r="BD12" s="60"/>
      <c r="BE12" s="58"/>
      <c r="BF12" s="59"/>
      <c r="BG12" s="60"/>
      <c r="BH12" s="516" t="s">
        <v>117</v>
      </c>
      <c r="BI12" s="517"/>
      <c r="BJ12" s="518"/>
      <c r="BK12" s="467"/>
      <c r="BL12" s="495"/>
      <c r="BM12" s="496"/>
      <c r="BN12" s="467"/>
      <c r="BO12" s="495"/>
      <c r="BP12" s="496"/>
      <c r="BQ12" s="467"/>
      <c r="BR12" s="495"/>
      <c r="BS12" s="495"/>
      <c r="BT12" s="497"/>
    </row>
    <row r="13" spans="1:72" ht="18" customHeight="1" x14ac:dyDescent="0.25">
      <c r="A13" s="512">
        <v>8</v>
      </c>
      <c r="B13" s="501"/>
      <c r="C13" s="500">
        <f>'Lane Draws'!H39</f>
        <v>3</v>
      </c>
      <c r="D13" s="501"/>
      <c r="E13" s="467">
        <f ca="1">IFERROR(INDIRECT("'"&amp;S13&amp;"-"&amp;E$2&amp;"'!D23"),VLOOKUP(C13,'U20 Non Counters'!$B$3:$D$86,2,FALSE))</f>
        <v>0</v>
      </c>
      <c r="F13" s="495"/>
      <c r="G13" s="495"/>
      <c r="H13" s="495"/>
      <c r="I13" s="495"/>
      <c r="J13" s="495"/>
      <c r="K13" s="495"/>
      <c r="L13" s="495"/>
      <c r="M13" s="495"/>
      <c r="N13" s="495"/>
      <c r="O13" s="495"/>
      <c r="P13" s="495"/>
      <c r="Q13" s="495"/>
      <c r="R13" s="496"/>
      <c r="S13" s="500" t="str">
        <f>IFERROR(IF(C13="","",VLOOKUP(C13,Teams!$A$12:$B$29,2,FALSE)),CONCATENATE("NC-",VLOOKUP(C13,'U20 Non Counters'!$B$3:$D$86,3,FALSE)))</f>
        <v>BSAC</v>
      </c>
      <c r="T13" s="502"/>
      <c r="U13" s="502"/>
      <c r="V13" s="502"/>
      <c r="W13" s="502"/>
      <c r="X13" s="502"/>
      <c r="Y13" s="502"/>
      <c r="Z13" s="501"/>
      <c r="AA13" s="513" t="s">
        <v>117</v>
      </c>
      <c r="AB13" s="514"/>
      <c r="AC13" s="515"/>
      <c r="AD13" s="58"/>
      <c r="AE13" s="59"/>
      <c r="AF13" s="60"/>
      <c r="AG13" s="58"/>
      <c r="AH13" s="59"/>
      <c r="AI13" s="60"/>
      <c r="AJ13" s="58"/>
      <c r="AK13" s="59"/>
      <c r="AL13" s="60"/>
      <c r="AM13" s="58"/>
      <c r="AN13" s="59"/>
      <c r="AO13" s="60"/>
      <c r="AP13" s="58"/>
      <c r="AQ13" s="59"/>
      <c r="AR13" s="60"/>
      <c r="AS13" s="58"/>
      <c r="AT13" s="59"/>
      <c r="AU13" s="60"/>
      <c r="AV13" s="58"/>
      <c r="AW13" s="59"/>
      <c r="AX13" s="60"/>
      <c r="AY13" s="58"/>
      <c r="AZ13" s="59"/>
      <c r="BA13" s="60"/>
      <c r="BB13" s="58"/>
      <c r="BC13" s="59"/>
      <c r="BD13" s="60"/>
      <c r="BE13" s="58"/>
      <c r="BF13" s="59"/>
      <c r="BG13" s="60"/>
      <c r="BH13" s="516" t="s">
        <v>117</v>
      </c>
      <c r="BI13" s="517"/>
      <c r="BJ13" s="518"/>
      <c r="BK13" s="467"/>
      <c r="BL13" s="495"/>
      <c r="BM13" s="496"/>
      <c r="BN13" s="467"/>
      <c r="BO13" s="495"/>
      <c r="BP13" s="496"/>
      <c r="BQ13" s="467"/>
      <c r="BR13" s="495"/>
      <c r="BS13" s="495"/>
      <c r="BT13" s="497"/>
    </row>
    <row r="14" spans="1:72" ht="18" customHeight="1" x14ac:dyDescent="0.25">
      <c r="A14" s="512">
        <v>9</v>
      </c>
      <c r="B14" s="501"/>
      <c r="C14" s="500">
        <f>'Lane Draws'!K32</f>
        <v>77</v>
      </c>
      <c r="D14" s="501"/>
      <c r="E14" s="467">
        <f ca="1">IFERROR(INDIRECT("'"&amp;S14&amp;"-"&amp;E$2&amp;"'!D24"),VLOOKUP(C14,'U20 Non Counters'!$B$3:$D$86,2,FALSE))</f>
        <v>0</v>
      </c>
      <c r="F14" s="495"/>
      <c r="G14" s="495"/>
      <c r="H14" s="495"/>
      <c r="I14" s="495"/>
      <c r="J14" s="495"/>
      <c r="K14" s="495"/>
      <c r="L14" s="495"/>
      <c r="M14" s="495"/>
      <c r="N14" s="495"/>
      <c r="O14" s="495"/>
      <c r="P14" s="495"/>
      <c r="Q14" s="495"/>
      <c r="R14" s="496"/>
      <c r="S14" s="500" t="str">
        <f>IFERROR(IF(C14="","",VLOOKUP(C14,Teams!$A$12:$B$29,2,FALSE)),CONCATENATE("NC-",VLOOKUP(C14,'U20 Non Counters'!$B$3:$D$86,3,FALSE)))</f>
        <v>MAC_PSH</v>
      </c>
      <c r="T14" s="502"/>
      <c r="U14" s="502"/>
      <c r="V14" s="502"/>
      <c r="W14" s="502"/>
      <c r="X14" s="502"/>
      <c r="Y14" s="502"/>
      <c r="Z14" s="501"/>
      <c r="AA14" s="513" t="s">
        <v>117</v>
      </c>
      <c r="AB14" s="514"/>
      <c r="AC14" s="515"/>
      <c r="AD14" s="58"/>
      <c r="AE14" s="59"/>
      <c r="AF14" s="60"/>
      <c r="AG14" s="58"/>
      <c r="AH14" s="59"/>
      <c r="AI14" s="60"/>
      <c r="AJ14" s="58"/>
      <c r="AK14" s="59"/>
      <c r="AL14" s="60"/>
      <c r="AM14" s="58"/>
      <c r="AN14" s="59"/>
      <c r="AO14" s="60"/>
      <c r="AP14" s="58"/>
      <c r="AQ14" s="59"/>
      <c r="AR14" s="60"/>
      <c r="AS14" s="58"/>
      <c r="AT14" s="59"/>
      <c r="AU14" s="60"/>
      <c r="AV14" s="58"/>
      <c r="AW14" s="59"/>
      <c r="AX14" s="60"/>
      <c r="AY14" s="58"/>
      <c r="AZ14" s="59"/>
      <c r="BA14" s="60"/>
      <c r="BB14" s="58"/>
      <c r="BC14" s="59"/>
      <c r="BD14" s="60"/>
      <c r="BE14" s="58"/>
      <c r="BF14" s="59"/>
      <c r="BG14" s="60"/>
      <c r="BH14" s="516" t="s">
        <v>117</v>
      </c>
      <c r="BI14" s="517"/>
      <c r="BJ14" s="518"/>
      <c r="BK14" s="467"/>
      <c r="BL14" s="495"/>
      <c r="BM14" s="496"/>
      <c r="BN14" s="467"/>
      <c r="BO14" s="495"/>
      <c r="BP14" s="496"/>
      <c r="BQ14" s="467"/>
      <c r="BR14" s="495"/>
      <c r="BS14" s="495"/>
      <c r="BT14" s="497"/>
    </row>
    <row r="15" spans="1:72" ht="18" customHeight="1" x14ac:dyDescent="0.25">
      <c r="A15" s="512">
        <v>10</v>
      </c>
      <c r="B15" s="501"/>
      <c r="C15" s="500">
        <f>'Lane Draws'!K33</f>
        <v>66</v>
      </c>
      <c r="D15" s="501"/>
      <c r="E15" s="467">
        <f ca="1">IFERROR(INDIRECT("'"&amp;S15&amp;"-"&amp;E$2&amp;"'!D24"),VLOOKUP(C15,'U20 Non Counters'!$B$3:$D$86,2,FALSE))</f>
        <v>0</v>
      </c>
      <c r="F15" s="495"/>
      <c r="G15" s="495"/>
      <c r="H15" s="495"/>
      <c r="I15" s="495"/>
      <c r="J15" s="495"/>
      <c r="K15" s="495"/>
      <c r="L15" s="495"/>
      <c r="M15" s="495"/>
      <c r="N15" s="495"/>
      <c r="O15" s="495"/>
      <c r="P15" s="495"/>
      <c r="Q15" s="495"/>
      <c r="R15" s="496"/>
      <c r="S15" s="500" t="str">
        <f>IFERROR(IF(C15="","",VLOOKUP(C15,Teams!$A$12:$B$29,2,FALSE)),CONCATENATE("NC-",VLOOKUP(C15,'U20 Non Counters'!$B$3:$D$86,3,FALSE)))</f>
        <v>ISA</v>
      </c>
      <c r="T15" s="502"/>
      <c r="U15" s="502"/>
      <c r="V15" s="502"/>
      <c r="W15" s="502"/>
      <c r="X15" s="502"/>
      <c r="Y15" s="502"/>
      <c r="Z15" s="501"/>
      <c r="AA15" s="513" t="s">
        <v>117</v>
      </c>
      <c r="AB15" s="514"/>
      <c r="AC15" s="515"/>
      <c r="AD15" s="58"/>
      <c r="AE15" s="59"/>
      <c r="AF15" s="60"/>
      <c r="AG15" s="58"/>
      <c r="AH15" s="59"/>
      <c r="AI15" s="60"/>
      <c r="AJ15" s="58"/>
      <c r="AK15" s="59"/>
      <c r="AL15" s="60"/>
      <c r="AM15" s="58"/>
      <c r="AN15" s="59"/>
      <c r="AO15" s="60"/>
      <c r="AP15" s="58"/>
      <c r="AQ15" s="59"/>
      <c r="AR15" s="60"/>
      <c r="AS15" s="58"/>
      <c r="AT15" s="59"/>
      <c r="AU15" s="60"/>
      <c r="AV15" s="58"/>
      <c r="AW15" s="59"/>
      <c r="AX15" s="60"/>
      <c r="AY15" s="58"/>
      <c r="AZ15" s="59"/>
      <c r="BA15" s="60"/>
      <c r="BB15" s="58"/>
      <c r="BC15" s="59"/>
      <c r="BD15" s="60"/>
      <c r="BE15" s="58"/>
      <c r="BF15" s="59"/>
      <c r="BG15" s="60"/>
      <c r="BH15" s="516" t="s">
        <v>117</v>
      </c>
      <c r="BI15" s="517"/>
      <c r="BJ15" s="518"/>
      <c r="BK15" s="467"/>
      <c r="BL15" s="495"/>
      <c r="BM15" s="496"/>
      <c r="BN15" s="467"/>
      <c r="BO15" s="495"/>
      <c r="BP15" s="496"/>
      <c r="BQ15" s="467"/>
      <c r="BR15" s="495"/>
      <c r="BS15" s="495"/>
      <c r="BT15" s="497"/>
    </row>
    <row r="16" spans="1:72" ht="18" customHeight="1" x14ac:dyDescent="0.25">
      <c r="A16" s="512">
        <v>11</v>
      </c>
      <c r="B16" s="501"/>
      <c r="C16" s="500">
        <f>'Lane Draws'!K34</f>
        <v>44</v>
      </c>
      <c r="D16" s="501"/>
      <c r="E16" s="467">
        <f ca="1">IFERROR(INDIRECT("'"&amp;S16&amp;"-"&amp;E$2&amp;"'!D24"),VLOOKUP(C16,'U20 Non Counters'!$B$3:$D$86,2,FALSE))</f>
        <v>0</v>
      </c>
      <c r="F16" s="495"/>
      <c r="G16" s="495"/>
      <c r="H16" s="495"/>
      <c r="I16" s="495"/>
      <c r="J16" s="495"/>
      <c r="K16" s="495"/>
      <c r="L16" s="495"/>
      <c r="M16" s="495"/>
      <c r="N16" s="495"/>
      <c r="O16" s="495"/>
      <c r="P16" s="495"/>
      <c r="Q16" s="495"/>
      <c r="R16" s="496"/>
      <c r="S16" s="500" t="str">
        <f>IFERROR(IF(C16="","",VLOOKUP(C16,Teams!$A$12:$B$29,2,FALSE)),CONCATENATE("NC-",VLOOKUP(C16,'U20 Non Counters'!$B$3:$D$86,3,FALSE)))</f>
        <v>DHH</v>
      </c>
      <c r="T16" s="502"/>
      <c r="U16" s="502"/>
      <c r="V16" s="502"/>
      <c r="W16" s="502"/>
      <c r="X16" s="502"/>
      <c r="Y16" s="502"/>
      <c r="Z16" s="501"/>
      <c r="AA16" s="513" t="s">
        <v>117</v>
      </c>
      <c r="AB16" s="514"/>
      <c r="AC16" s="515"/>
      <c r="AD16" s="58"/>
      <c r="AE16" s="59"/>
      <c r="AF16" s="60"/>
      <c r="AG16" s="58"/>
      <c r="AH16" s="59"/>
      <c r="AI16" s="60"/>
      <c r="AJ16" s="58"/>
      <c r="AK16" s="59"/>
      <c r="AL16" s="60"/>
      <c r="AM16" s="58"/>
      <c r="AN16" s="59"/>
      <c r="AO16" s="60"/>
      <c r="AP16" s="58"/>
      <c r="AQ16" s="59"/>
      <c r="AR16" s="60"/>
      <c r="AS16" s="58"/>
      <c r="AT16" s="59"/>
      <c r="AU16" s="60"/>
      <c r="AV16" s="58"/>
      <c r="AW16" s="59"/>
      <c r="AX16" s="60"/>
      <c r="AY16" s="58"/>
      <c r="AZ16" s="59"/>
      <c r="BA16" s="60"/>
      <c r="BB16" s="58"/>
      <c r="BC16" s="59"/>
      <c r="BD16" s="60"/>
      <c r="BE16" s="58"/>
      <c r="BF16" s="59"/>
      <c r="BG16" s="60"/>
      <c r="BH16" s="516" t="s">
        <v>117</v>
      </c>
      <c r="BI16" s="517"/>
      <c r="BJ16" s="518"/>
      <c r="BK16" s="467"/>
      <c r="BL16" s="495"/>
      <c r="BM16" s="496"/>
      <c r="BN16" s="467"/>
      <c r="BO16" s="495"/>
      <c r="BP16" s="496"/>
      <c r="BQ16" s="467"/>
      <c r="BR16" s="495"/>
      <c r="BS16" s="495"/>
      <c r="BT16" s="497"/>
    </row>
    <row r="17" spans="1:72" ht="18" customHeight="1" x14ac:dyDescent="0.25">
      <c r="A17" s="512">
        <v>12</v>
      </c>
      <c r="B17" s="501"/>
      <c r="C17" s="500">
        <f>'Lane Draws'!K35</f>
        <v>22</v>
      </c>
      <c r="D17" s="501"/>
      <c r="E17" s="467">
        <f ca="1">IFERROR(INDIRECT("'"&amp;S17&amp;"-"&amp;E$2&amp;"'!D24"),VLOOKUP(C17,'U20 Non Counters'!$B$3:$D$86,2,FALSE))</f>
        <v>0</v>
      </c>
      <c r="F17" s="495"/>
      <c r="G17" s="495"/>
      <c r="H17" s="495"/>
      <c r="I17" s="495"/>
      <c r="J17" s="495"/>
      <c r="K17" s="495"/>
      <c r="L17" s="495"/>
      <c r="M17" s="495"/>
      <c r="N17" s="495"/>
      <c r="O17" s="495"/>
      <c r="P17" s="495"/>
      <c r="Q17" s="495"/>
      <c r="R17" s="496"/>
      <c r="S17" s="500" t="str">
        <f>IFERROR(IF(C17="","",VLOOKUP(C17,Teams!$A$12:$B$29,2,FALSE)),CONCATENATE("NC-",VLOOKUP(C17,'U20 Non Counters'!$B$3:$D$86,3,FALSE)))</f>
        <v>ADAC</v>
      </c>
      <c r="T17" s="502"/>
      <c r="U17" s="502"/>
      <c r="V17" s="502"/>
      <c r="W17" s="502"/>
      <c r="X17" s="502"/>
      <c r="Y17" s="502"/>
      <c r="Z17" s="501"/>
      <c r="AA17" s="513" t="s">
        <v>117</v>
      </c>
      <c r="AB17" s="514"/>
      <c r="AC17" s="515"/>
      <c r="AD17" s="58"/>
      <c r="AE17" s="59"/>
      <c r="AF17" s="60"/>
      <c r="AG17" s="58"/>
      <c r="AH17" s="59"/>
      <c r="AI17" s="60"/>
      <c r="AJ17" s="58"/>
      <c r="AK17" s="59"/>
      <c r="AL17" s="60"/>
      <c r="AM17" s="58"/>
      <c r="AN17" s="59"/>
      <c r="AO17" s="60"/>
      <c r="AP17" s="58"/>
      <c r="AQ17" s="59"/>
      <c r="AR17" s="60"/>
      <c r="AS17" s="58"/>
      <c r="AT17" s="59"/>
      <c r="AU17" s="60"/>
      <c r="AV17" s="58"/>
      <c r="AW17" s="59"/>
      <c r="AX17" s="60"/>
      <c r="AY17" s="58"/>
      <c r="AZ17" s="59"/>
      <c r="BA17" s="60"/>
      <c r="BB17" s="58"/>
      <c r="BC17" s="59"/>
      <c r="BD17" s="60"/>
      <c r="BE17" s="58"/>
      <c r="BF17" s="59"/>
      <c r="BG17" s="60"/>
      <c r="BH17" s="516" t="s">
        <v>117</v>
      </c>
      <c r="BI17" s="517"/>
      <c r="BJ17" s="518"/>
      <c r="BK17" s="467"/>
      <c r="BL17" s="495"/>
      <c r="BM17" s="496"/>
      <c r="BN17" s="467"/>
      <c r="BO17" s="495"/>
      <c r="BP17" s="496"/>
      <c r="BQ17" s="467"/>
      <c r="BR17" s="495"/>
      <c r="BS17" s="495"/>
      <c r="BT17" s="497"/>
    </row>
    <row r="18" spans="1:72" ht="18" customHeight="1" x14ac:dyDescent="0.25">
      <c r="A18" s="512">
        <v>13</v>
      </c>
      <c r="B18" s="501"/>
      <c r="C18" s="500">
        <f>'Lane Draws'!K36</f>
        <v>55</v>
      </c>
      <c r="D18" s="501"/>
      <c r="E18" s="467">
        <f ca="1">IFERROR(INDIRECT("'"&amp;S18&amp;"-"&amp;E$2&amp;"'!D24"),VLOOKUP(C18,'U20 Non Counters'!$B$3:$D$86,2,FALSE))</f>
        <v>0</v>
      </c>
      <c r="F18" s="495"/>
      <c r="G18" s="495"/>
      <c r="H18" s="495"/>
      <c r="I18" s="495"/>
      <c r="J18" s="495"/>
      <c r="K18" s="495"/>
      <c r="L18" s="495"/>
      <c r="M18" s="495"/>
      <c r="N18" s="495"/>
      <c r="O18" s="495"/>
      <c r="P18" s="495"/>
      <c r="Q18" s="495"/>
      <c r="R18" s="496"/>
      <c r="S18" s="500" t="str">
        <f>IFERROR(IF(C18="","",VLOOKUP(C18,Teams!$A$12:$B$29,2,FALSE)),CONCATENATE("NC-",VLOOKUP(C18,'U20 Non Counters'!$B$3:$D$86,3,FALSE)))</f>
        <v>IH</v>
      </c>
      <c r="T18" s="502"/>
      <c r="U18" s="502"/>
      <c r="V18" s="502"/>
      <c r="W18" s="502"/>
      <c r="X18" s="502"/>
      <c r="Y18" s="502"/>
      <c r="Z18" s="501"/>
      <c r="AA18" s="513" t="s">
        <v>117</v>
      </c>
      <c r="AB18" s="514"/>
      <c r="AC18" s="515"/>
      <c r="AD18" s="58"/>
      <c r="AE18" s="59"/>
      <c r="AF18" s="60"/>
      <c r="AG18" s="58"/>
      <c r="AH18" s="59"/>
      <c r="AI18" s="60"/>
      <c r="AJ18" s="58"/>
      <c r="AK18" s="59"/>
      <c r="AL18" s="60"/>
      <c r="AM18" s="58"/>
      <c r="AN18" s="59"/>
      <c r="AO18" s="60"/>
      <c r="AP18" s="58"/>
      <c r="AQ18" s="59"/>
      <c r="AR18" s="60"/>
      <c r="AS18" s="58"/>
      <c r="AT18" s="59"/>
      <c r="AU18" s="60"/>
      <c r="AV18" s="58"/>
      <c r="AW18" s="59"/>
      <c r="AX18" s="60"/>
      <c r="AY18" s="58"/>
      <c r="AZ18" s="59"/>
      <c r="BA18" s="60"/>
      <c r="BB18" s="58"/>
      <c r="BC18" s="59"/>
      <c r="BD18" s="60"/>
      <c r="BE18" s="58"/>
      <c r="BF18" s="59"/>
      <c r="BG18" s="60"/>
      <c r="BH18" s="516" t="s">
        <v>117</v>
      </c>
      <c r="BI18" s="517"/>
      <c r="BJ18" s="518"/>
      <c r="BK18" s="467"/>
      <c r="BL18" s="495"/>
      <c r="BM18" s="496"/>
      <c r="BN18" s="467"/>
      <c r="BO18" s="495"/>
      <c r="BP18" s="496"/>
      <c r="BQ18" s="467"/>
      <c r="BR18" s="495"/>
      <c r="BS18" s="495"/>
      <c r="BT18" s="497"/>
    </row>
    <row r="19" spans="1:72" ht="18" customHeight="1" x14ac:dyDescent="0.25">
      <c r="A19" s="512">
        <v>14</v>
      </c>
      <c r="B19" s="501"/>
      <c r="C19" s="500">
        <f>'Lane Draws'!K37</f>
        <v>11</v>
      </c>
      <c r="D19" s="501"/>
      <c r="E19" s="467">
        <f ca="1">IFERROR(INDIRECT("'"&amp;S19&amp;"-"&amp;E$2&amp;"'!D24"),VLOOKUP(C19,'U20 Non Counters'!$B$3:$D$86,2,FALSE))</f>
        <v>0</v>
      </c>
      <c r="F19" s="495"/>
      <c r="G19" s="495"/>
      <c r="H19" s="495"/>
      <c r="I19" s="495"/>
      <c r="J19" s="495"/>
      <c r="K19" s="495"/>
      <c r="L19" s="495"/>
      <c r="M19" s="495"/>
      <c r="N19" s="495"/>
      <c r="O19" s="495"/>
      <c r="P19" s="495"/>
      <c r="Q19" s="495"/>
      <c r="R19" s="496"/>
      <c r="S19" s="500" t="str">
        <f>IFERROR(IF(C19="","",VLOOKUP(C19,Teams!$A$12:$B$29,2,FALSE)),CONCATENATE("NC-",VLOOKUP(C19,'U20 Non Counters'!$B$3:$D$86,3,FALSE)))</f>
        <v>AAAC</v>
      </c>
      <c r="T19" s="502"/>
      <c r="U19" s="502"/>
      <c r="V19" s="502"/>
      <c r="W19" s="502"/>
      <c r="X19" s="502"/>
      <c r="Y19" s="502"/>
      <c r="Z19" s="501"/>
      <c r="AA19" s="513" t="s">
        <v>117</v>
      </c>
      <c r="AB19" s="514"/>
      <c r="AC19" s="515"/>
      <c r="AD19" s="58"/>
      <c r="AE19" s="59"/>
      <c r="AF19" s="60"/>
      <c r="AG19" s="58"/>
      <c r="AH19" s="59"/>
      <c r="AI19" s="60"/>
      <c r="AJ19" s="58"/>
      <c r="AK19" s="59"/>
      <c r="AL19" s="60"/>
      <c r="AM19" s="58"/>
      <c r="AN19" s="59"/>
      <c r="AO19" s="60"/>
      <c r="AP19" s="58"/>
      <c r="AQ19" s="59"/>
      <c r="AR19" s="60"/>
      <c r="AS19" s="58"/>
      <c r="AT19" s="59"/>
      <c r="AU19" s="60"/>
      <c r="AV19" s="58"/>
      <c r="AW19" s="59"/>
      <c r="AX19" s="60"/>
      <c r="AY19" s="58"/>
      <c r="AZ19" s="59"/>
      <c r="BA19" s="60"/>
      <c r="BB19" s="58"/>
      <c r="BC19" s="59"/>
      <c r="BD19" s="60"/>
      <c r="BE19" s="58"/>
      <c r="BF19" s="59"/>
      <c r="BG19" s="60"/>
      <c r="BH19" s="516" t="s">
        <v>117</v>
      </c>
      <c r="BI19" s="517"/>
      <c r="BJ19" s="518"/>
      <c r="BK19" s="467"/>
      <c r="BL19" s="495"/>
      <c r="BM19" s="496"/>
      <c r="BN19" s="467"/>
      <c r="BO19" s="495"/>
      <c r="BP19" s="496"/>
      <c r="BQ19" s="467"/>
      <c r="BR19" s="495"/>
      <c r="BS19" s="495"/>
      <c r="BT19" s="497"/>
    </row>
    <row r="20" spans="1:72" ht="18" customHeight="1" x14ac:dyDescent="0.25">
      <c r="A20" s="512">
        <v>15</v>
      </c>
      <c r="B20" s="501"/>
      <c r="C20" s="500">
        <f>'Lane Draws'!K38</f>
        <v>88</v>
      </c>
      <c r="D20" s="501"/>
      <c r="E20" s="467">
        <f ca="1">IFERROR(INDIRECT("'"&amp;S20&amp;"-"&amp;E$2&amp;"'!D24"),VLOOKUP(C20,'U20 Non Counters'!$B$3:$D$86,2,FALSE))</f>
        <v>0</v>
      </c>
      <c r="F20" s="495"/>
      <c r="G20" s="495"/>
      <c r="H20" s="495"/>
      <c r="I20" s="495"/>
      <c r="J20" s="495"/>
      <c r="K20" s="495"/>
      <c r="L20" s="495"/>
      <c r="M20" s="495"/>
      <c r="N20" s="495"/>
      <c r="O20" s="495"/>
      <c r="P20" s="495"/>
      <c r="Q20" s="495"/>
      <c r="R20" s="496"/>
      <c r="S20" s="500" t="str">
        <f>IFERROR(IF(C20="","",VLOOKUP(C20,Teams!$A$12:$B$29,2,FALSE)),CONCATENATE("NC-",VLOOKUP(C20,'U20 Non Counters'!$B$3:$D$86,3,FALSE)))</f>
        <v>TN</v>
      </c>
      <c r="T20" s="502"/>
      <c r="U20" s="502"/>
      <c r="V20" s="502"/>
      <c r="W20" s="502"/>
      <c r="X20" s="502"/>
      <c r="Y20" s="502"/>
      <c r="Z20" s="501"/>
      <c r="AA20" s="513" t="s">
        <v>117</v>
      </c>
      <c r="AB20" s="514"/>
      <c r="AC20" s="515"/>
      <c r="AD20" s="58"/>
      <c r="AE20" s="59"/>
      <c r="AF20" s="60"/>
      <c r="AG20" s="58"/>
      <c r="AH20" s="59"/>
      <c r="AI20" s="60"/>
      <c r="AJ20" s="58"/>
      <c r="AK20" s="59"/>
      <c r="AL20" s="60"/>
      <c r="AM20" s="58"/>
      <c r="AN20" s="59"/>
      <c r="AO20" s="60"/>
      <c r="AP20" s="58"/>
      <c r="AQ20" s="59"/>
      <c r="AR20" s="60"/>
      <c r="AS20" s="58"/>
      <c r="AT20" s="59"/>
      <c r="AU20" s="60"/>
      <c r="AV20" s="58"/>
      <c r="AW20" s="59"/>
      <c r="AX20" s="60"/>
      <c r="AY20" s="58"/>
      <c r="AZ20" s="59"/>
      <c r="BA20" s="60"/>
      <c r="BB20" s="58"/>
      <c r="BC20" s="59"/>
      <c r="BD20" s="60"/>
      <c r="BE20" s="58"/>
      <c r="BF20" s="59"/>
      <c r="BG20" s="60"/>
      <c r="BH20" s="516" t="s">
        <v>117</v>
      </c>
      <c r="BI20" s="517"/>
      <c r="BJ20" s="518"/>
      <c r="BK20" s="467"/>
      <c r="BL20" s="495"/>
      <c r="BM20" s="496"/>
      <c r="BN20" s="467"/>
      <c r="BO20" s="495"/>
      <c r="BP20" s="496"/>
      <c r="BQ20" s="467"/>
      <c r="BR20" s="495"/>
      <c r="BS20" s="495"/>
      <c r="BT20" s="497"/>
    </row>
    <row r="21" spans="1:72" ht="18" customHeight="1" thickBot="1" x14ac:dyDescent="0.3">
      <c r="A21" s="498">
        <v>16</v>
      </c>
      <c r="B21" s="499"/>
      <c r="C21" s="500">
        <f>'Lane Draws'!K39</f>
        <v>33</v>
      </c>
      <c r="D21" s="501"/>
      <c r="E21" s="467">
        <f ca="1">IFERROR(INDIRECT("'"&amp;S21&amp;"-"&amp;E$2&amp;"'!D24"),VLOOKUP(C21,'U20 Non Counters'!$B$3:$D$86,2,FALSE))</f>
        <v>0</v>
      </c>
      <c r="F21" s="495"/>
      <c r="G21" s="495"/>
      <c r="H21" s="495"/>
      <c r="I21" s="495"/>
      <c r="J21" s="495"/>
      <c r="K21" s="495"/>
      <c r="L21" s="495"/>
      <c r="M21" s="495"/>
      <c r="N21" s="495"/>
      <c r="O21" s="495"/>
      <c r="P21" s="495"/>
      <c r="Q21" s="495"/>
      <c r="R21" s="496"/>
      <c r="S21" s="500" t="str">
        <f>IFERROR(IF(C21="","",VLOOKUP(C21,Teams!$A$12:$B$29,2,FALSE)),CONCATENATE("NC-",VLOOKUP(C21,'U20 Non Counters'!$B$3:$D$86,3,FALSE)))</f>
        <v>BSAC</v>
      </c>
      <c r="T21" s="502"/>
      <c r="U21" s="502"/>
      <c r="V21" s="502"/>
      <c r="W21" s="502"/>
      <c r="X21" s="502"/>
      <c r="Y21" s="502"/>
      <c r="Z21" s="501"/>
      <c r="AA21" s="503" t="s">
        <v>117</v>
      </c>
      <c r="AB21" s="504"/>
      <c r="AC21" s="505"/>
      <c r="AD21" s="61"/>
      <c r="AE21" s="62"/>
      <c r="AF21" s="63"/>
      <c r="AG21" s="61"/>
      <c r="AH21" s="62"/>
      <c r="AI21" s="63"/>
      <c r="AJ21" s="61"/>
      <c r="AK21" s="62"/>
      <c r="AL21" s="63"/>
      <c r="AM21" s="61"/>
      <c r="AN21" s="62"/>
      <c r="AO21" s="63"/>
      <c r="AP21" s="61"/>
      <c r="AQ21" s="62"/>
      <c r="AR21" s="63"/>
      <c r="AS21" s="61"/>
      <c r="AT21" s="62"/>
      <c r="AU21" s="63"/>
      <c r="AV21" s="61"/>
      <c r="AW21" s="62"/>
      <c r="AX21" s="63"/>
      <c r="AY21" s="61"/>
      <c r="AZ21" s="62"/>
      <c r="BA21" s="63"/>
      <c r="BB21" s="61"/>
      <c r="BC21" s="62"/>
      <c r="BD21" s="63"/>
      <c r="BE21" s="61"/>
      <c r="BF21" s="62"/>
      <c r="BG21" s="63"/>
      <c r="BH21" s="506" t="s">
        <v>117</v>
      </c>
      <c r="BI21" s="507"/>
      <c r="BJ21" s="508"/>
      <c r="BK21" s="509"/>
      <c r="BL21" s="510"/>
      <c r="BM21" s="511"/>
      <c r="BN21" s="509"/>
      <c r="BO21" s="510"/>
      <c r="BP21" s="511"/>
      <c r="BQ21" s="462"/>
      <c r="BR21" s="519"/>
      <c r="BS21" s="519"/>
      <c r="BT21" s="520"/>
    </row>
    <row r="22" spans="1:72" ht="15.95" customHeight="1" thickBot="1" x14ac:dyDescent="0.25">
      <c r="A22" s="480" t="s">
        <v>118</v>
      </c>
      <c r="B22" s="481"/>
      <c r="C22" s="481"/>
      <c r="D22" s="481"/>
      <c r="E22" s="481"/>
      <c r="F22" s="481"/>
      <c r="G22" s="481"/>
      <c r="H22" s="481"/>
      <c r="I22" s="481"/>
      <c r="J22" s="481"/>
      <c r="K22" s="481"/>
      <c r="L22" s="481"/>
      <c r="M22" s="481"/>
      <c r="N22" s="481"/>
      <c r="O22" s="481"/>
      <c r="P22" s="481"/>
      <c r="Q22" s="481"/>
      <c r="R22" s="481"/>
      <c r="S22" s="481"/>
      <c r="T22" s="481"/>
      <c r="U22" s="481"/>
      <c r="V22" s="481"/>
      <c r="W22" s="481"/>
      <c r="X22" s="481"/>
      <c r="Y22" s="481"/>
      <c r="Z22" s="481"/>
      <c r="AA22" s="481"/>
      <c r="AB22" s="481"/>
      <c r="AC22" s="482"/>
      <c r="AD22" s="480" t="s">
        <v>119</v>
      </c>
      <c r="AE22" s="481"/>
      <c r="AF22" s="481"/>
      <c r="AG22" s="481"/>
      <c r="AH22" s="481"/>
      <c r="AI22" s="481"/>
      <c r="AJ22" s="481"/>
      <c r="AK22" s="481"/>
      <c r="AL22" s="481"/>
      <c r="AM22" s="481"/>
      <c r="AN22" s="481"/>
      <c r="AO22" s="481"/>
      <c r="AP22" s="481"/>
      <c r="AQ22" s="481"/>
      <c r="AR22" s="481"/>
      <c r="AS22" s="481"/>
      <c r="AT22" s="481"/>
      <c r="AU22" s="481"/>
      <c r="AV22" s="481"/>
      <c r="AW22" s="481"/>
      <c r="AX22" s="481"/>
      <c r="AY22" s="481"/>
      <c r="AZ22" s="481"/>
      <c r="BA22" s="481"/>
      <c r="BB22" s="481"/>
      <c r="BC22" s="481"/>
      <c r="BD22" s="481"/>
      <c r="BE22" s="481"/>
      <c r="BF22" s="481"/>
      <c r="BG22" s="480" t="s">
        <v>120</v>
      </c>
      <c r="BH22" s="481"/>
      <c r="BI22" s="481"/>
      <c r="BJ22" s="481"/>
      <c r="BK22" s="481"/>
      <c r="BL22" s="481"/>
      <c r="BM22" s="481"/>
      <c r="BN22" s="481"/>
      <c r="BO22" s="481"/>
      <c r="BP22" s="481"/>
      <c r="BQ22" s="481"/>
      <c r="BR22" s="481"/>
      <c r="BS22" s="481"/>
      <c r="BT22" s="482"/>
    </row>
    <row r="23" spans="1:72" ht="15.95" customHeight="1" x14ac:dyDescent="0.2">
      <c r="A23" s="486" t="s">
        <v>121</v>
      </c>
      <c r="B23" s="487"/>
      <c r="C23" s="488" t="s">
        <v>122</v>
      </c>
      <c r="D23" s="488"/>
      <c r="E23" s="489" t="s">
        <v>108</v>
      </c>
      <c r="F23" s="490"/>
      <c r="G23" s="490"/>
      <c r="H23" s="490"/>
      <c r="I23" s="490"/>
      <c r="J23" s="490"/>
      <c r="K23" s="490"/>
      <c r="L23" s="490"/>
      <c r="M23" s="490"/>
      <c r="N23" s="490"/>
      <c r="O23" s="490"/>
      <c r="P23" s="490"/>
      <c r="Q23" s="490"/>
      <c r="R23" s="491"/>
      <c r="S23" s="489" t="s">
        <v>109</v>
      </c>
      <c r="T23" s="490"/>
      <c r="U23" s="490"/>
      <c r="V23" s="490"/>
      <c r="W23" s="491"/>
      <c r="X23" s="492" t="s">
        <v>116</v>
      </c>
      <c r="Y23" s="492"/>
      <c r="Z23" s="492"/>
      <c r="AA23" s="492"/>
      <c r="AB23" s="492" t="s">
        <v>123</v>
      </c>
      <c r="AC23" s="494"/>
      <c r="AD23" s="486" t="s">
        <v>121</v>
      </c>
      <c r="AE23" s="487"/>
      <c r="AF23" s="488" t="s">
        <v>122</v>
      </c>
      <c r="AG23" s="488"/>
      <c r="AH23" s="489" t="s">
        <v>108</v>
      </c>
      <c r="AI23" s="490"/>
      <c r="AJ23" s="490"/>
      <c r="AK23" s="490"/>
      <c r="AL23" s="490"/>
      <c r="AM23" s="490"/>
      <c r="AN23" s="490"/>
      <c r="AO23" s="490"/>
      <c r="AP23" s="490"/>
      <c r="AQ23" s="490"/>
      <c r="AR23" s="490"/>
      <c r="AS23" s="490"/>
      <c r="AT23" s="490"/>
      <c r="AU23" s="491"/>
      <c r="AV23" s="489" t="s">
        <v>109</v>
      </c>
      <c r="AW23" s="490"/>
      <c r="AX23" s="490"/>
      <c r="AY23" s="490"/>
      <c r="AZ23" s="491"/>
      <c r="BA23" s="492" t="s">
        <v>116</v>
      </c>
      <c r="BB23" s="492"/>
      <c r="BC23" s="492"/>
      <c r="BD23" s="492"/>
      <c r="BE23" s="492" t="s">
        <v>123</v>
      </c>
      <c r="BF23" s="493"/>
      <c r="BG23" s="468"/>
      <c r="BH23" s="469"/>
      <c r="BI23" s="469"/>
      <c r="BJ23" s="469"/>
      <c r="BK23" s="469"/>
      <c r="BL23" s="469"/>
      <c r="BM23" s="469"/>
      <c r="BN23" s="469"/>
      <c r="BO23" s="469"/>
      <c r="BP23" s="469"/>
      <c r="BQ23" s="469"/>
      <c r="BR23" s="469"/>
      <c r="BS23" s="469"/>
      <c r="BT23" s="470"/>
    </row>
    <row r="24" spans="1:72" ht="16.5" customHeight="1" thickBot="1" x14ac:dyDescent="0.3">
      <c r="A24" s="483">
        <v>1</v>
      </c>
      <c r="B24" s="484"/>
      <c r="C24" s="463"/>
      <c r="D24" s="463"/>
      <c r="E24" s="463"/>
      <c r="F24" s="463"/>
      <c r="G24" s="463"/>
      <c r="H24" s="463"/>
      <c r="I24" s="463"/>
      <c r="J24" s="463"/>
      <c r="K24" s="463"/>
      <c r="L24" s="463"/>
      <c r="M24" s="463"/>
      <c r="N24" s="463"/>
      <c r="O24" s="463"/>
      <c r="P24" s="463"/>
      <c r="Q24" s="463"/>
      <c r="R24" s="463"/>
      <c r="S24" s="463"/>
      <c r="T24" s="463"/>
      <c r="U24" s="463"/>
      <c r="V24" s="463"/>
      <c r="W24" s="463"/>
      <c r="X24" s="464" t="s">
        <v>117</v>
      </c>
      <c r="Y24" s="465"/>
      <c r="Z24" s="465"/>
      <c r="AA24" s="466"/>
      <c r="AB24" s="463"/>
      <c r="AC24" s="485"/>
      <c r="AD24" s="483">
        <v>1</v>
      </c>
      <c r="AE24" s="484"/>
      <c r="AF24" s="463"/>
      <c r="AG24" s="463"/>
      <c r="AH24" s="463"/>
      <c r="AI24" s="463"/>
      <c r="AJ24" s="463"/>
      <c r="AK24" s="463"/>
      <c r="AL24" s="463"/>
      <c r="AM24" s="463"/>
      <c r="AN24" s="463"/>
      <c r="AO24" s="463"/>
      <c r="AP24" s="463"/>
      <c r="AQ24" s="463"/>
      <c r="AR24" s="463"/>
      <c r="AS24" s="463"/>
      <c r="AT24" s="463"/>
      <c r="AU24" s="463"/>
      <c r="AV24" s="463"/>
      <c r="AW24" s="463"/>
      <c r="AX24" s="463"/>
      <c r="AY24" s="463"/>
      <c r="AZ24" s="463"/>
      <c r="BA24" s="464" t="s">
        <v>117</v>
      </c>
      <c r="BB24" s="465"/>
      <c r="BC24" s="465"/>
      <c r="BD24" s="466"/>
      <c r="BE24" s="463"/>
      <c r="BF24" s="467"/>
      <c r="BG24" s="471"/>
      <c r="BH24" s="472"/>
      <c r="BI24" s="472"/>
      <c r="BJ24" s="472"/>
      <c r="BK24" s="472"/>
      <c r="BL24" s="472"/>
      <c r="BM24" s="472"/>
      <c r="BN24" s="472"/>
      <c r="BO24" s="472"/>
      <c r="BP24" s="472"/>
      <c r="BQ24" s="472"/>
      <c r="BR24" s="472"/>
      <c r="BS24" s="472"/>
      <c r="BT24" s="473"/>
    </row>
    <row r="25" spans="1:72" ht="16.5" customHeight="1" x14ac:dyDescent="0.25">
      <c r="A25" s="483">
        <v>2</v>
      </c>
      <c r="B25" s="484"/>
      <c r="C25" s="463"/>
      <c r="D25" s="463"/>
      <c r="E25" s="463"/>
      <c r="F25" s="463"/>
      <c r="G25" s="463"/>
      <c r="H25" s="463"/>
      <c r="I25" s="463"/>
      <c r="J25" s="463"/>
      <c r="K25" s="463"/>
      <c r="L25" s="463"/>
      <c r="M25" s="463"/>
      <c r="N25" s="463"/>
      <c r="O25" s="463"/>
      <c r="P25" s="463"/>
      <c r="Q25" s="463"/>
      <c r="R25" s="463"/>
      <c r="S25" s="463"/>
      <c r="T25" s="463"/>
      <c r="U25" s="463"/>
      <c r="V25" s="463"/>
      <c r="W25" s="463"/>
      <c r="X25" s="464" t="s">
        <v>117</v>
      </c>
      <c r="Y25" s="465"/>
      <c r="Z25" s="465"/>
      <c r="AA25" s="466"/>
      <c r="AB25" s="463"/>
      <c r="AC25" s="485"/>
      <c r="AD25" s="483">
        <v>2</v>
      </c>
      <c r="AE25" s="484"/>
      <c r="AF25" s="463"/>
      <c r="AG25" s="463"/>
      <c r="AH25" s="463"/>
      <c r="AI25" s="463"/>
      <c r="AJ25" s="463"/>
      <c r="AK25" s="463"/>
      <c r="AL25" s="463"/>
      <c r="AM25" s="463"/>
      <c r="AN25" s="463"/>
      <c r="AO25" s="463"/>
      <c r="AP25" s="463"/>
      <c r="AQ25" s="463"/>
      <c r="AR25" s="463"/>
      <c r="AS25" s="463"/>
      <c r="AT25" s="463"/>
      <c r="AU25" s="463"/>
      <c r="AV25" s="463"/>
      <c r="AW25" s="463"/>
      <c r="AX25" s="463"/>
      <c r="AY25" s="463"/>
      <c r="AZ25" s="463"/>
      <c r="BA25" s="464" t="s">
        <v>117</v>
      </c>
      <c r="BB25" s="465"/>
      <c r="BC25" s="465"/>
      <c r="BD25" s="466"/>
      <c r="BE25" s="463"/>
      <c r="BF25" s="467"/>
      <c r="BG25" s="468"/>
      <c r="BH25" s="469"/>
      <c r="BI25" s="469"/>
      <c r="BJ25" s="469"/>
      <c r="BK25" s="469"/>
      <c r="BL25" s="469"/>
      <c r="BM25" s="469"/>
      <c r="BN25" s="469"/>
      <c r="BO25" s="469"/>
      <c r="BP25" s="469"/>
      <c r="BQ25" s="469"/>
      <c r="BR25" s="469"/>
      <c r="BS25" s="469"/>
      <c r="BT25" s="470"/>
    </row>
    <row r="26" spans="1:72" ht="16.5" customHeight="1" thickBot="1" x14ac:dyDescent="0.3">
      <c r="A26" s="483">
        <v>3</v>
      </c>
      <c r="B26" s="484"/>
      <c r="C26" s="463"/>
      <c r="D26" s="463"/>
      <c r="E26" s="463"/>
      <c r="F26" s="463"/>
      <c r="G26" s="463"/>
      <c r="H26" s="463"/>
      <c r="I26" s="463"/>
      <c r="J26" s="463"/>
      <c r="K26" s="463"/>
      <c r="L26" s="463"/>
      <c r="M26" s="463"/>
      <c r="N26" s="463"/>
      <c r="O26" s="463"/>
      <c r="P26" s="463"/>
      <c r="Q26" s="463"/>
      <c r="R26" s="463"/>
      <c r="S26" s="463"/>
      <c r="T26" s="463"/>
      <c r="U26" s="463"/>
      <c r="V26" s="463"/>
      <c r="W26" s="463"/>
      <c r="X26" s="464" t="s">
        <v>117</v>
      </c>
      <c r="Y26" s="465"/>
      <c r="Z26" s="465"/>
      <c r="AA26" s="466"/>
      <c r="AB26" s="463"/>
      <c r="AC26" s="485"/>
      <c r="AD26" s="483">
        <v>3</v>
      </c>
      <c r="AE26" s="484"/>
      <c r="AF26" s="463"/>
      <c r="AG26" s="463"/>
      <c r="AH26" s="463"/>
      <c r="AI26" s="463"/>
      <c r="AJ26" s="463"/>
      <c r="AK26" s="463"/>
      <c r="AL26" s="463"/>
      <c r="AM26" s="463"/>
      <c r="AN26" s="463"/>
      <c r="AO26" s="463"/>
      <c r="AP26" s="463"/>
      <c r="AQ26" s="463"/>
      <c r="AR26" s="463"/>
      <c r="AS26" s="463"/>
      <c r="AT26" s="463"/>
      <c r="AU26" s="463"/>
      <c r="AV26" s="463"/>
      <c r="AW26" s="463"/>
      <c r="AX26" s="463"/>
      <c r="AY26" s="463"/>
      <c r="AZ26" s="463"/>
      <c r="BA26" s="464" t="s">
        <v>117</v>
      </c>
      <c r="BB26" s="465"/>
      <c r="BC26" s="465"/>
      <c r="BD26" s="466"/>
      <c r="BE26" s="463"/>
      <c r="BF26" s="467"/>
      <c r="BG26" s="471"/>
      <c r="BH26" s="472"/>
      <c r="BI26" s="472"/>
      <c r="BJ26" s="472"/>
      <c r="BK26" s="472"/>
      <c r="BL26" s="472"/>
      <c r="BM26" s="472"/>
      <c r="BN26" s="472"/>
      <c r="BO26" s="472"/>
      <c r="BP26" s="472"/>
      <c r="BQ26" s="472"/>
      <c r="BR26" s="472"/>
      <c r="BS26" s="472"/>
      <c r="BT26" s="473"/>
    </row>
    <row r="27" spans="1:72" ht="16.5" customHeight="1" x14ac:dyDescent="0.25">
      <c r="A27" s="483">
        <v>4</v>
      </c>
      <c r="B27" s="484"/>
      <c r="C27" s="463"/>
      <c r="D27" s="463"/>
      <c r="E27" s="463"/>
      <c r="F27" s="463"/>
      <c r="G27" s="463"/>
      <c r="H27" s="463"/>
      <c r="I27" s="463"/>
      <c r="J27" s="463"/>
      <c r="K27" s="463"/>
      <c r="L27" s="463"/>
      <c r="M27" s="463"/>
      <c r="N27" s="463"/>
      <c r="O27" s="463"/>
      <c r="P27" s="463"/>
      <c r="Q27" s="463"/>
      <c r="R27" s="463"/>
      <c r="S27" s="463"/>
      <c r="T27" s="463"/>
      <c r="U27" s="463"/>
      <c r="V27" s="463"/>
      <c r="W27" s="463"/>
      <c r="X27" s="464" t="s">
        <v>117</v>
      </c>
      <c r="Y27" s="465"/>
      <c r="Z27" s="465"/>
      <c r="AA27" s="466"/>
      <c r="AB27" s="463"/>
      <c r="AC27" s="485"/>
      <c r="AD27" s="483">
        <v>4</v>
      </c>
      <c r="AE27" s="484"/>
      <c r="AF27" s="463"/>
      <c r="AG27" s="463"/>
      <c r="AH27" s="463"/>
      <c r="AI27" s="463"/>
      <c r="AJ27" s="463"/>
      <c r="AK27" s="463"/>
      <c r="AL27" s="463"/>
      <c r="AM27" s="463"/>
      <c r="AN27" s="463"/>
      <c r="AO27" s="463"/>
      <c r="AP27" s="463"/>
      <c r="AQ27" s="463"/>
      <c r="AR27" s="463"/>
      <c r="AS27" s="463"/>
      <c r="AT27" s="463"/>
      <c r="AU27" s="463"/>
      <c r="AV27" s="463"/>
      <c r="AW27" s="463"/>
      <c r="AX27" s="463"/>
      <c r="AY27" s="463"/>
      <c r="AZ27" s="463"/>
      <c r="BA27" s="464" t="s">
        <v>117</v>
      </c>
      <c r="BB27" s="465"/>
      <c r="BC27" s="465"/>
      <c r="BD27" s="466"/>
      <c r="BE27" s="463"/>
      <c r="BF27" s="467"/>
      <c r="BG27" s="468"/>
      <c r="BH27" s="469"/>
      <c r="BI27" s="469"/>
      <c r="BJ27" s="469"/>
      <c r="BK27" s="469"/>
      <c r="BL27" s="469"/>
      <c r="BM27" s="469"/>
      <c r="BN27" s="469"/>
      <c r="BO27" s="469"/>
      <c r="BP27" s="469"/>
      <c r="BQ27" s="469"/>
      <c r="BR27" s="469"/>
      <c r="BS27" s="469"/>
      <c r="BT27" s="470"/>
    </row>
    <row r="28" spans="1:72" ht="16.5" customHeight="1" thickBot="1" x14ac:dyDescent="0.3">
      <c r="A28" s="483">
        <v>5</v>
      </c>
      <c r="B28" s="484"/>
      <c r="C28" s="463"/>
      <c r="D28" s="463"/>
      <c r="E28" s="463"/>
      <c r="F28" s="463"/>
      <c r="G28" s="463"/>
      <c r="H28" s="463"/>
      <c r="I28" s="463"/>
      <c r="J28" s="463"/>
      <c r="K28" s="463"/>
      <c r="L28" s="463"/>
      <c r="M28" s="463"/>
      <c r="N28" s="463"/>
      <c r="O28" s="463"/>
      <c r="P28" s="463"/>
      <c r="Q28" s="463"/>
      <c r="R28" s="463"/>
      <c r="S28" s="463"/>
      <c r="T28" s="463"/>
      <c r="U28" s="463"/>
      <c r="V28" s="463"/>
      <c r="W28" s="463"/>
      <c r="X28" s="464" t="s">
        <v>117</v>
      </c>
      <c r="Y28" s="465"/>
      <c r="Z28" s="465"/>
      <c r="AA28" s="466"/>
      <c r="AB28" s="463"/>
      <c r="AC28" s="485"/>
      <c r="AD28" s="483">
        <v>5</v>
      </c>
      <c r="AE28" s="484"/>
      <c r="AF28" s="463"/>
      <c r="AG28" s="463"/>
      <c r="AH28" s="463"/>
      <c r="AI28" s="463"/>
      <c r="AJ28" s="463"/>
      <c r="AK28" s="463"/>
      <c r="AL28" s="463"/>
      <c r="AM28" s="463"/>
      <c r="AN28" s="463"/>
      <c r="AO28" s="463"/>
      <c r="AP28" s="463"/>
      <c r="AQ28" s="463"/>
      <c r="AR28" s="463"/>
      <c r="AS28" s="463"/>
      <c r="AT28" s="463"/>
      <c r="AU28" s="463"/>
      <c r="AV28" s="463"/>
      <c r="AW28" s="463"/>
      <c r="AX28" s="463"/>
      <c r="AY28" s="463"/>
      <c r="AZ28" s="463"/>
      <c r="BA28" s="464" t="s">
        <v>117</v>
      </c>
      <c r="BB28" s="465"/>
      <c r="BC28" s="465"/>
      <c r="BD28" s="466"/>
      <c r="BE28" s="463"/>
      <c r="BF28" s="467"/>
      <c r="BG28" s="471"/>
      <c r="BH28" s="472"/>
      <c r="BI28" s="472"/>
      <c r="BJ28" s="472"/>
      <c r="BK28" s="472"/>
      <c r="BL28" s="472"/>
      <c r="BM28" s="472"/>
      <c r="BN28" s="472"/>
      <c r="BO28" s="472"/>
      <c r="BP28" s="472"/>
      <c r="BQ28" s="472"/>
      <c r="BR28" s="472"/>
      <c r="BS28" s="472"/>
      <c r="BT28" s="473"/>
    </row>
    <row r="29" spans="1:72" ht="16.5" customHeight="1" thickBot="1" x14ac:dyDescent="0.3">
      <c r="A29" s="483">
        <v>6</v>
      </c>
      <c r="B29" s="484"/>
      <c r="C29" s="463"/>
      <c r="D29" s="463"/>
      <c r="E29" s="463"/>
      <c r="F29" s="463"/>
      <c r="G29" s="463"/>
      <c r="H29" s="463"/>
      <c r="I29" s="463"/>
      <c r="J29" s="463"/>
      <c r="K29" s="463"/>
      <c r="L29" s="463"/>
      <c r="M29" s="463"/>
      <c r="N29" s="463"/>
      <c r="O29" s="463"/>
      <c r="P29" s="463"/>
      <c r="Q29" s="463"/>
      <c r="R29" s="463"/>
      <c r="S29" s="463"/>
      <c r="T29" s="463"/>
      <c r="U29" s="463"/>
      <c r="V29" s="463"/>
      <c r="W29" s="463"/>
      <c r="X29" s="464" t="s">
        <v>117</v>
      </c>
      <c r="Y29" s="465"/>
      <c r="Z29" s="465"/>
      <c r="AA29" s="466"/>
      <c r="AB29" s="463"/>
      <c r="AC29" s="485"/>
      <c r="AD29" s="483">
        <v>6</v>
      </c>
      <c r="AE29" s="484"/>
      <c r="AF29" s="463"/>
      <c r="AG29" s="463"/>
      <c r="AH29" s="463"/>
      <c r="AI29" s="463"/>
      <c r="AJ29" s="463"/>
      <c r="AK29" s="463"/>
      <c r="AL29" s="463"/>
      <c r="AM29" s="463"/>
      <c r="AN29" s="463"/>
      <c r="AO29" s="463"/>
      <c r="AP29" s="463"/>
      <c r="AQ29" s="463"/>
      <c r="AR29" s="463"/>
      <c r="AS29" s="463"/>
      <c r="AT29" s="463"/>
      <c r="AU29" s="463"/>
      <c r="AV29" s="463"/>
      <c r="AW29" s="463"/>
      <c r="AX29" s="463"/>
      <c r="AY29" s="463"/>
      <c r="AZ29" s="463"/>
      <c r="BA29" s="464" t="s">
        <v>117</v>
      </c>
      <c r="BB29" s="465"/>
      <c r="BC29" s="465"/>
      <c r="BD29" s="466"/>
      <c r="BE29" s="463"/>
      <c r="BF29" s="467"/>
      <c r="BG29" s="480" t="s">
        <v>124</v>
      </c>
      <c r="BH29" s="481"/>
      <c r="BI29" s="481"/>
      <c r="BJ29" s="481"/>
      <c r="BK29" s="481"/>
      <c r="BL29" s="481"/>
      <c r="BM29" s="481"/>
      <c r="BN29" s="481"/>
      <c r="BO29" s="481"/>
      <c r="BP29" s="481"/>
      <c r="BQ29" s="481"/>
      <c r="BR29" s="481"/>
      <c r="BS29" s="481"/>
      <c r="BT29" s="482"/>
    </row>
    <row r="30" spans="1:72" ht="16.5" customHeight="1" x14ac:dyDescent="0.25">
      <c r="A30" s="483">
        <v>7</v>
      </c>
      <c r="B30" s="484"/>
      <c r="C30" s="463"/>
      <c r="D30" s="463"/>
      <c r="E30" s="463"/>
      <c r="F30" s="463"/>
      <c r="G30" s="463"/>
      <c r="H30" s="463"/>
      <c r="I30" s="463"/>
      <c r="J30" s="463"/>
      <c r="K30" s="463"/>
      <c r="L30" s="463"/>
      <c r="M30" s="463"/>
      <c r="N30" s="463"/>
      <c r="O30" s="463"/>
      <c r="P30" s="463"/>
      <c r="Q30" s="463"/>
      <c r="R30" s="463"/>
      <c r="S30" s="463"/>
      <c r="T30" s="463"/>
      <c r="U30" s="463"/>
      <c r="V30" s="463"/>
      <c r="W30" s="463"/>
      <c r="X30" s="464" t="s">
        <v>117</v>
      </c>
      <c r="Y30" s="465"/>
      <c r="Z30" s="465"/>
      <c r="AA30" s="466"/>
      <c r="AB30" s="463"/>
      <c r="AC30" s="485"/>
      <c r="AD30" s="483">
        <v>7</v>
      </c>
      <c r="AE30" s="484"/>
      <c r="AF30" s="463"/>
      <c r="AG30" s="463"/>
      <c r="AH30" s="463"/>
      <c r="AI30" s="463"/>
      <c r="AJ30" s="463"/>
      <c r="AK30" s="463"/>
      <c r="AL30" s="463"/>
      <c r="AM30" s="463"/>
      <c r="AN30" s="463"/>
      <c r="AO30" s="463"/>
      <c r="AP30" s="463"/>
      <c r="AQ30" s="463"/>
      <c r="AR30" s="463"/>
      <c r="AS30" s="463"/>
      <c r="AT30" s="463"/>
      <c r="AU30" s="463"/>
      <c r="AV30" s="463"/>
      <c r="AW30" s="463"/>
      <c r="AX30" s="463"/>
      <c r="AY30" s="463"/>
      <c r="AZ30" s="463"/>
      <c r="BA30" s="464" t="s">
        <v>117</v>
      </c>
      <c r="BB30" s="465"/>
      <c r="BC30" s="465"/>
      <c r="BD30" s="466"/>
      <c r="BE30" s="463"/>
      <c r="BF30" s="467"/>
      <c r="BG30" s="468"/>
      <c r="BH30" s="469"/>
      <c r="BI30" s="469"/>
      <c r="BJ30" s="469"/>
      <c r="BK30" s="469"/>
      <c r="BL30" s="469"/>
      <c r="BM30" s="469"/>
      <c r="BN30" s="469"/>
      <c r="BO30" s="469"/>
      <c r="BP30" s="469"/>
      <c r="BQ30" s="469"/>
      <c r="BR30" s="469"/>
      <c r="BS30" s="469"/>
      <c r="BT30" s="470"/>
    </row>
    <row r="31" spans="1:72" ht="16.5" customHeight="1" thickBot="1" x14ac:dyDescent="0.3">
      <c r="A31" s="474">
        <v>8</v>
      </c>
      <c r="B31" s="475"/>
      <c r="C31" s="461"/>
      <c r="D31" s="461"/>
      <c r="E31" s="461"/>
      <c r="F31" s="461"/>
      <c r="G31" s="461"/>
      <c r="H31" s="461"/>
      <c r="I31" s="461"/>
      <c r="J31" s="461"/>
      <c r="K31" s="461"/>
      <c r="L31" s="461"/>
      <c r="M31" s="461"/>
      <c r="N31" s="461"/>
      <c r="O31" s="461"/>
      <c r="P31" s="461"/>
      <c r="Q31" s="461"/>
      <c r="R31" s="461"/>
      <c r="S31" s="461"/>
      <c r="T31" s="461"/>
      <c r="U31" s="461"/>
      <c r="V31" s="461"/>
      <c r="W31" s="461"/>
      <c r="X31" s="476" t="s">
        <v>117</v>
      </c>
      <c r="Y31" s="477"/>
      <c r="Z31" s="477"/>
      <c r="AA31" s="478"/>
      <c r="AB31" s="461"/>
      <c r="AC31" s="479"/>
      <c r="AD31" s="474">
        <v>8</v>
      </c>
      <c r="AE31" s="475"/>
      <c r="AF31" s="461"/>
      <c r="AG31" s="461"/>
      <c r="AH31" s="461"/>
      <c r="AI31" s="461"/>
      <c r="AJ31" s="461"/>
      <c r="AK31" s="461"/>
      <c r="AL31" s="461"/>
      <c r="AM31" s="461"/>
      <c r="AN31" s="461"/>
      <c r="AO31" s="461"/>
      <c r="AP31" s="461"/>
      <c r="AQ31" s="461"/>
      <c r="AR31" s="461"/>
      <c r="AS31" s="461"/>
      <c r="AT31" s="461"/>
      <c r="AU31" s="461"/>
      <c r="AV31" s="461"/>
      <c r="AW31" s="461"/>
      <c r="AX31" s="461"/>
      <c r="AY31" s="461"/>
      <c r="AZ31" s="461"/>
      <c r="BA31" s="476" t="s">
        <v>117</v>
      </c>
      <c r="BB31" s="477"/>
      <c r="BC31" s="477"/>
      <c r="BD31" s="478"/>
      <c r="BE31" s="461"/>
      <c r="BF31" s="462"/>
      <c r="BG31" s="471"/>
      <c r="BH31" s="472"/>
      <c r="BI31" s="472"/>
      <c r="BJ31" s="472"/>
      <c r="BK31" s="472"/>
      <c r="BL31" s="472"/>
      <c r="BM31" s="472"/>
      <c r="BN31" s="472"/>
      <c r="BO31" s="472"/>
      <c r="BP31" s="472"/>
      <c r="BQ31" s="472"/>
      <c r="BR31" s="472"/>
      <c r="BS31" s="472"/>
      <c r="BT31" s="473"/>
    </row>
  </sheetData>
  <sheetProtection algorithmName="SHA-512" hashValue="29mA9bv+empBAbh5PS+p1kK+PgAlSnQzzPqj8yEqIoKC+RmpzM/gtMhnab3B56T0aiA2QzQt+CqPBCa61zzsbg==" saltValue="pH0kqm/YkMxnEA21QAPB8g==" spinCount="100000" sheet="1" objects="1" scenarios="1" selectLockedCells="1"/>
  <mergeCells count="293">
    <mergeCell ref="AR2:BE2"/>
    <mergeCell ref="BF2:BT2"/>
    <mergeCell ref="BQ3:BT5"/>
    <mergeCell ref="BH5:BJ5"/>
    <mergeCell ref="BB3:BD4"/>
    <mergeCell ref="BE3:BG4"/>
    <mergeCell ref="BH3:BJ4"/>
    <mergeCell ref="BK3:BM5"/>
    <mergeCell ref="BN3:BP5"/>
    <mergeCell ref="A3:B5"/>
    <mergeCell ref="C3:D5"/>
    <mergeCell ref="E3:R5"/>
    <mergeCell ref="S3:Z5"/>
    <mergeCell ref="AA3:AC5"/>
    <mergeCell ref="AD3:AF4"/>
    <mergeCell ref="A1:S1"/>
    <mergeCell ref="AF1:AQ1"/>
    <mergeCell ref="AY3:BA4"/>
    <mergeCell ref="AG3:AI4"/>
    <mergeCell ref="AJ3:AL4"/>
    <mergeCell ref="AM3:AO4"/>
    <mergeCell ref="AP3:AR4"/>
    <mergeCell ref="AS3:AU4"/>
    <mergeCell ref="AV3:AX4"/>
    <mergeCell ref="A2:D2"/>
    <mergeCell ref="E2:G2"/>
    <mergeCell ref="H2:K2"/>
    <mergeCell ref="L2:AE2"/>
    <mergeCell ref="T1:W1"/>
    <mergeCell ref="X1:AE1"/>
    <mergeCell ref="AR1:AZ1"/>
    <mergeCell ref="BA1:BT1"/>
    <mergeCell ref="AF2:AQ2"/>
    <mergeCell ref="BQ6:BT6"/>
    <mergeCell ref="A7:B7"/>
    <mergeCell ref="C7:D7"/>
    <mergeCell ref="E7:R7"/>
    <mergeCell ref="S7:Z7"/>
    <mergeCell ref="AA7:AC7"/>
    <mergeCell ref="BH7:BJ7"/>
    <mergeCell ref="BK7:BM7"/>
    <mergeCell ref="BN7:BP7"/>
    <mergeCell ref="BQ7:BT7"/>
    <mergeCell ref="A6:B6"/>
    <mergeCell ref="C6:D6"/>
    <mergeCell ref="E6:R6"/>
    <mergeCell ref="S6:Z6"/>
    <mergeCell ref="AA6:AC6"/>
    <mergeCell ref="BH6:BJ6"/>
    <mergeCell ref="BK6:BM6"/>
    <mergeCell ref="BN6:BP6"/>
    <mergeCell ref="BK8:BM8"/>
    <mergeCell ref="BN8:BP8"/>
    <mergeCell ref="BQ8:BT8"/>
    <mergeCell ref="A9:B9"/>
    <mergeCell ref="C9:D9"/>
    <mergeCell ref="E9:R9"/>
    <mergeCell ref="S9:Z9"/>
    <mergeCell ref="AA9:AC9"/>
    <mergeCell ref="BH9:BJ9"/>
    <mergeCell ref="BK9:BM9"/>
    <mergeCell ref="A8:B8"/>
    <mergeCell ref="C8:D8"/>
    <mergeCell ref="E8:R8"/>
    <mergeCell ref="S8:Z8"/>
    <mergeCell ref="AA8:AC8"/>
    <mergeCell ref="BH8:BJ8"/>
    <mergeCell ref="BN9:BP9"/>
    <mergeCell ref="BQ9:BT9"/>
    <mergeCell ref="A10:B10"/>
    <mergeCell ref="C10:D10"/>
    <mergeCell ref="E10:R10"/>
    <mergeCell ref="S10:Z10"/>
    <mergeCell ref="AA10:AC10"/>
    <mergeCell ref="BH10:BJ10"/>
    <mergeCell ref="BK10:BM10"/>
    <mergeCell ref="BN10:BP10"/>
    <mergeCell ref="BQ10:BT10"/>
    <mergeCell ref="A11:B11"/>
    <mergeCell ref="C11:D11"/>
    <mergeCell ref="E11:R11"/>
    <mergeCell ref="S11:Z11"/>
    <mergeCell ref="AA11:AC11"/>
    <mergeCell ref="BH11:BJ11"/>
    <mergeCell ref="BK11:BM11"/>
    <mergeCell ref="BN11:BP11"/>
    <mergeCell ref="BQ11:BT11"/>
    <mergeCell ref="BK12:BM12"/>
    <mergeCell ref="BN12:BP12"/>
    <mergeCell ref="BQ12:BT12"/>
    <mergeCell ref="A13:B13"/>
    <mergeCell ref="C13:D13"/>
    <mergeCell ref="E13:R13"/>
    <mergeCell ref="S13:Z13"/>
    <mergeCell ref="AA13:AC13"/>
    <mergeCell ref="BH13:BJ13"/>
    <mergeCell ref="BK13:BM13"/>
    <mergeCell ref="A12:B12"/>
    <mergeCell ref="C12:D12"/>
    <mergeCell ref="E12:R12"/>
    <mergeCell ref="S12:Z12"/>
    <mergeCell ref="AA12:AC12"/>
    <mergeCell ref="BH12:BJ12"/>
    <mergeCell ref="BN13:BP13"/>
    <mergeCell ref="BQ13:BT13"/>
    <mergeCell ref="C15:D15"/>
    <mergeCell ref="E15:R15"/>
    <mergeCell ref="S15:Z15"/>
    <mergeCell ref="AA15:AC15"/>
    <mergeCell ref="BH15:BJ15"/>
    <mergeCell ref="BK15:BM15"/>
    <mergeCell ref="BN15:BP15"/>
    <mergeCell ref="BQ15:BT15"/>
    <mergeCell ref="A14:B14"/>
    <mergeCell ref="C14:D14"/>
    <mergeCell ref="E14:R14"/>
    <mergeCell ref="S14:Z14"/>
    <mergeCell ref="AA14:AC14"/>
    <mergeCell ref="BH14:BJ14"/>
    <mergeCell ref="BK14:BM14"/>
    <mergeCell ref="BN14:BP14"/>
    <mergeCell ref="BQ14:BT14"/>
    <mergeCell ref="A15:B15"/>
    <mergeCell ref="BK16:BM16"/>
    <mergeCell ref="BN16:BP16"/>
    <mergeCell ref="BQ16:BT16"/>
    <mergeCell ref="A17:B17"/>
    <mergeCell ref="C17:D17"/>
    <mergeCell ref="E17:R17"/>
    <mergeCell ref="S17:Z17"/>
    <mergeCell ref="AA17:AC17"/>
    <mergeCell ref="BH17:BJ17"/>
    <mergeCell ref="BK17:BM17"/>
    <mergeCell ref="A16:B16"/>
    <mergeCell ref="C16:D16"/>
    <mergeCell ref="E16:R16"/>
    <mergeCell ref="S16:Z16"/>
    <mergeCell ref="AA16:AC16"/>
    <mergeCell ref="BH16:BJ16"/>
    <mergeCell ref="BN17:BP17"/>
    <mergeCell ref="BQ17:BT17"/>
    <mergeCell ref="BH19:BJ19"/>
    <mergeCell ref="BK19:BM19"/>
    <mergeCell ref="BN19:BP19"/>
    <mergeCell ref="BQ19:BT19"/>
    <mergeCell ref="A18:B18"/>
    <mergeCell ref="C18:D18"/>
    <mergeCell ref="E18:R18"/>
    <mergeCell ref="S18:Z18"/>
    <mergeCell ref="AA18:AC18"/>
    <mergeCell ref="BH18:BJ18"/>
    <mergeCell ref="BK18:BM18"/>
    <mergeCell ref="BN18:BP18"/>
    <mergeCell ref="BQ18:BT18"/>
    <mergeCell ref="A19:B19"/>
    <mergeCell ref="C19:D19"/>
    <mergeCell ref="E19:R19"/>
    <mergeCell ref="S19:Z19"/>
    <mergeCell ref="AA19:AC19"/>
    <mergeCell ref="BK20:BM20"/>
    <mergeCell ref="BN20:BP20"/>
    <mergeCell ref="BQ20:BT20"/>
    <mergeCell ref="A21:B21"/>
    <mergeCell ref="C21:D21"/>
    <mergeCell ref="E21:R21"/>
    <mergeCell ref="S21:Z21"/>
    <mergeCell ref="AA21:AC21"/>
    <mergeCell ref="BH21:BJ21"/>
    <mergeCell ref="BK21:BM21"/>
    <mergeCell ref="A20:B20"/>
    <mergeCell ref="C20:D20"/>
    <mergeCell ref="E20:R20"/>
    <mergeCell ref="S20:Z20"/>
    <mergeCell ref="AA20:AC20"/>
    <mergeCell ref="BH20:BJ20"/>
    <mergeCell ref="BN21:BP21"/>
    <mergeCell ref="BQ21:BT21"/>
    <mergeCell ref="BG22:BT22"/>
    <mergeCell ref="A23:B23"/>
    <mergeCell ref="C23:D23"/>
    <mergeCell ref="E23:R23"/>
    <mergeCell ref="S23:W23"/>
    <mergeCell ref="X23:AA23"/>
    <mergeCell ref="BE23:BF23"/>
    <mergeCell ref="BG23:BT24"/>
    <mergeCell ref="A24:B24"/>
    <mergeCell ref="C24:D24"/>
    <mergeCell ref="E24:R24"/>
    <mergeCell ref="S24:W24"/>
    <mergeCell ref="X24:AA24"/>
    <mergeCell ref="AB24:AC24"/>
    <mergeCell ref="AD24:AE24"/>
    <mergeCell ref="AF24:AG24"/>
    <mergeCell ref="AB23:AC23"/>
    <mergeCell ref="AD23:AE23"/>
    <mergeCell ref="AF23:AG23"/>
    <mergeCell ref="AH23:AU23"/>
    <mergeCell ref="AV23:AZ23"/>
    <mergeCell ref="BA23:BD23"/>
    <mergeCell ref="A22:AC22"/>
    <mergeCell ref="AD22:BF22"/>
    <mergeCell ref="BE25:BF25"/>
    <mergeCell ref="AH24:AU24"/>
    <mergeCell ref="AV24:AZ24"/>
    <mergeCell ref="BA24:BD24"/>
    <mergeCell ref="BE24:BF24"/>
    <mergeCell ref="A25:B25"/>
    <mergeCell ref="C25:D25"/>
    <mergeCell ref="E25:R25"/>
    <mergeCell ref="S25:W25"/>
    <mergeCell ref="X25:AA25"/>
    <mergeCell ref="AB25:AC25"/>
    <mergeCell ref="AV25:AZ25"/>
    <mergeCell ref="BA25:BD25"/>
    <mergeCell ref="BG27:BT28"/>
    <mergeCell ref="AV26:AZ26"/>
    <mergeCell ref="BA26:BD26"/>
    <mergeCell ref="BE26:BF26"/>
    <mergeCell ref="A27:B27"/>
    <mergeCell ref="C27:D27"/>
    <mergeCell ref="E27:R27"/>
    <mergeCell ref="S27:W27"/>
    <mergeCell ref="X27:AA27"/>
    <mergeCell ref="AB27:AC27"/>
    <mergeCell ref="AD27:AE27"/>
    <mergeCell ref="BG25:BT26"/>
    <mergeCell ref="A26:B26"/>
    <mergeCell ref="C26:D26"/>
    <mergeCell ref="E26:R26"/>
    <mergeCell ref="S26:W26"/>
    <mergeCell ref="X26:AA26"/>
    <mergeCell ref="AB26:AC26"/>
    <mergeCell ref="AD26:AE26"/>
    <mergeCell ref="AF26:AG26"/>
    <mergeCell ref="AH26:AU26"/>
    <mergeCell ref="AD25:AE25"/>
    <mergeCell ref="AF25:AG25"/>
    <mergeCell ref="AH25:AU25"/>
    <mergeCell ref="BE28:BF28"/>
    <mergeCell ref="A28:B28"/>
    <mergeCell ref="C28:D28"/>
    <mergeCell ref="E28:R28"/>
    <mergeCell ref="S28:W28"/>
    <mergeCell ref="X28:AA28"/>
    <mergeCell ref="AB28:AC28"/>
    <mergeCell ref="AF27:AG27"/>
    <mergeCell ref="AH27:AU27"/>
    <mergeCell ref="AV27:AZ27"/>
    <mergeCell ref="BA27:BD27"/>
    <mergeCell ref="BE27:BF27"/>
    <mergeCell ref="AD28:AE28"/>
    <mergeCell ref="AF28:AG28"/>
    <mergeCell ref="AH28:AU28"/>
    <mergeCell ref="AV28:AZ28"/>
    <mergeCell ref="BA28:BD28"/>
    <mergeCell ref="BG29:BT29"/>
    <mergeCell ref="A30:B30"/>
    <mergeCell ref="C30:D30"/>
    <mergeCell ref="E30:R30"/>
    <mergeCell ref="S30:W30"/>
    <mergeCell ref="X30:AA30"/>
    <mergeCell ref="AB30:AC30"/>
    <mergeCell ref="AD30:AE30"/>
    <mergeCell ref="AF30:AG30"/>
    <mergeCell ref="AH30:AU30"/>
    <mergeCell ref="AD29:AE29"/>
    <mergeCell ref="AF29:AG29"/>
    <mergeCell ref="AH29:AU29"/>
    <mergeCell ref="AV29:AZ29"/>
    <mergeCell ref="BA29:BD29"/>
    <mergeCell ref="BE29:BF29"/>
    <mergeCell ref="A29:B29"/>
    <mergeCell ref="C29:D29"/>
    <mergeCell ref="E29:R29"/>
    <mergeCell ref="S29:W29"/>
    <mergeCell ref="X29:AA29"/>
    <mergeCell ref="AB29:AC29"/>
    <mergeCell ref="BE31:BF31"/>
    <mergeCell ref="AV30:AZ30"/>
    <mergeCell ref="BA30:BD30"/>
    <mergeCell ref="BE30:BF30"/>
    <mergeCell ref="BG30:BT31"/>
    <mergeCell ref="A31:B31"/>
    <mergeCell ref="C31:D31"/>
    <mergeCell ref="E31:R31"/>
    <mergeCell ref="S31:W31"/>
    <mergeCell ref="X31:AA31"/>
    <mergeCell ref="AB31:AC31"/>
    <mergeCell ref="AD31:AE31"/>
    <mergeCell ref="AF31:AG31"/>
    <mergeCell ref="AH31:AU31"/>
    <mergeCell ref="AV31:AZ31"/>
    <mergeCell ref="BA31:BD31"/>
  </mergeCells>
  <conditionalFormatting sqref="BA1:BT1">
    <cfRule type="expression" dxfId="13" priority="1">
      <formula>$BA$1&lt;&gt;0</formula>
    </cfRule>
  </conditionalFormatting>
  <printOptions horizontalCentered="1" gridLines="1"/>
  <pageMargins left="0.15748031496062992" right="0.15748031496062992" top="0.39370078740157483" bottom="0.43307086614173229" header="0.23622047244094491" footer="0.23622047244094491"/>
  <pageSetup paperSize="9" scale="99" orientation="landscape" horizontalDpi="300" verticalDpi="30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17">
    <tabColor theme="5" tint="0.79998168889431442"/>
    <pageSetUpPr fitToPage="1"/>
  </sheetPr>
  <dimension ref="A1:V30"/>
  <sheetViews>
    <sheetView showZeros="0" workbookViewId="0">
      <selection activeCell="E186" sqref="E186"/>
    </sheetView>
  </sheetViews>
  <sheetFormatPr defaultRowHeight="12.75" x14ac:dyDescent="0.2"/>
  <cols>
    <col min="1" max="1" width="4.85546875" style="53" customWidth="1"/>
    <col min="2" max="2" width="5.140625" style="53" customWidth="1"/>
    <col min="3" max="5" width="6.5703125" style="53" customWidth="1"/>
    <col min="6" max="6" width="11.7109375" style="53" customWidth="1"/>
    <col min="7" max="22" width="6.5703125" style="53" customWidth="1"/>
    <col min="23" max="16384" width="9.140625" style="53"/>
  </cols>
  <sheetData>
    <row r="1" spans="1:22" ht="24.95" customHeight="1" x14ac:dyDescent="0.2">
      <c r="A1" s="623" t="s">
        <v>125</v>
      </c>
      <c r="B1" s="624"/>
      <c r="C1" s="624"/>
      <c r="D1" s="624"/>
      <c r="E1" s="624"/>
      <c r="F1" s="625">
        <f ca="1">TODAY()</f>
        <v>43214</v>
      </c>
      <c r="G1" s="544"/>
      <c r="H1" s="545"/>
      <c r="I1" s="626" t="s">
        <v>126</v>
      </c>
      <c r="J1" s="627"/>
      <c r="K1" s="628"/>
      <c r="L1" s="626" t="s">
        <v>210</v>
      </c>
      <c r="M1" s="629"/>
      <c r="N1" s="629"/>
      <c r="O1" s="629"/>
      <c r="P1" s="607">
        <f>IF('Lane Draws'!$N$42-COUNTIF('Lane Draws'!$N$32:$S$39,"&gt;88")=0,0,CONCATENATE('Lane Draws'!$N$42-COUNTIF('Lane Draws'!$N$32:$S$39,"&gt;88"), " Non Counters to put in lanes"))</f>
        <v>0</v>
      </c>
      <c r="Q1" s="608"/>
      <c r="R1" s="608"/>
      <c r="S1" s="608"/>
      <c r="T1" s="608"/>
      <c r="U1" s="608"/>
      <c r="V1" s="609"/>
    </row>
    <row r="2" spans="1:22" ht="24.95" customHeight="1" thickBot="1" x14ac:dyDescent="0.25">
      <c r="A2" s="574" t="s">
        <v>201</v>
      </c>
      <c r="B2" s="575"/>
      <c r="C2" s="636" t="s">
        <v>208</v>
      </c>
      <c r="D2" s="636"/>
      <c r="E2" s="600" t="s">
        <v>190</v>
      </c>
      <c r="F2" s="600"/>
      <c r="G2" s="600"/>
      <c r="H2" s="600"/>
      <c r="I2" s="601"/>
      <c r="J2" s="610" t="s">
        <v>127</v>
      </c>
      <c r="K2" s="610"/>
      <c r="L2" s="610"/>
      <c r="M2" s="610" t="s">
        <v>104</v>
      </c>
      <c r="N2" s="610"/>
      <c r="O2" s="610"/>
      <c r="P2" s="610"/>
      <c r="Q2" s="610"/>
      <c r="R2" s="610" t="s">
        <v>105</v>
      </c>
      <c r="S2" s="611"/>
      <c r="T2" s="611"/>
      <c r="U2" s="611"/>
      <c r="V2" s="612"/>
    </row>
    <row r="3" spans="1:22" x14ac:dyDescent="0.2">
      <c r="A3" s="613" t="s">
        <v>128</v>
      </c>
      <c r="B3" s="615" t="s">
        <v>129</v>
      </c>
      <c r="C3" s="617" t="s">
        <v>130</v>
      </c>
      <c r="D3" s="618"/>
      <c r="E3" s="619"/>
      <c r="F3" s="67"/>
      <c r="G3" s="621" t="s">
        <v>131</v>
      </c>
      <c r="H3" s="622"/>
      <c r="I3" s="622" t="s">
        <v>132</v>
      </c>
      <c r="J3" s="622"/>
      <c r="K3" s="622" t="s">
        <v>133</v>
      </c>
      <c r="L3" s="622"/>
      <c r="M3" s="622" t="s">
        <v>134</v>
      </c>
      <c r="N3" s="622"/>
      <c r="O3" s="630" t="s">
        <v>135</v>
      </c>
      <c r="P3" s="630"/>
      <c r="Q3" s="631" t="s">
        <v>136</v>
      </c>
      <c r="R3" s="631"/>
      <c r="S3" s="622" t="s">
        <v>137</v>
      </c>
      <c r="T3" s="622"/>
      <c r="U3" s="632"/>
      <c r="V3" s="633"/>
    </row>
    <row r="4" spans="1:22" ht="36" customHeight="1" x14ac:dyDescent="0.2">
      <c r="A4" s="614"/>
      <c r="B4" s="616"/>
      <c r="C4" s="620"/>
      <c r="D4" s="618"/>
      <c r="E4" s="619"/>
      <c r="F4" s="54" t="s">
        <v>109</v>
      </c>
      <c r="G4" s="634" t="s">
        <v>116</v>
      </c>
      <c r="H4" s="635"/>
      <c r="I4" s="634" t="s">
        <v>116</v>
      </c>
      <c r="J4" s="635"/>
      <c r="K4" s="634" t="s">
        <v>116</v>
      </c>
      <c r="L4" s="635"/>
      <c r="M4" s="634" t="s">
        <v>116</v>
      </c>
      <c r="N4" s="635"/>
      <c r="O4" s="602" t="s">
        <v>116</v>
      </c>
      <c r="P4" s="603"/>
      <c r="Q4" s="602" t="s">
        <v>116</v>
      </c>
      <c r="R4" s="603"/>
      <c r="S4" s="604" t="s">
        <v>116</v>
      </c>
      <c r="T4" s="526"/>
      <c r="U4" s="605" t="s">
        <v>138</v>
      </c>
      <c r="V4" s="606"/>
    </row>
    <row r="5" spans="1:22" ht="18" customHeight="1" x14ac:dyDescent="0.2">
      <c r="A5" s="68">
        <v>1</v>
      </c>
      <c r="B5" s="69">
        <f>'Lane Draws'!N32</f>
        <v>4</v>
      </c>
      <c r="C5" s="463" t="str">
        <f ca="1">IFERROR(INDIRECT("'"&amp;F5&amp;"-"&amp;A$2&amp;"'!H29"),VLOOKUP(B5,'U20 Non Counters'!$G$3:$I$86,2,FALSE))</f>
        <v>Chloe Brown</v>
      </c>
      <c r="D5" s="463" t="str">
        <f t="shared" ref="D5" ca="1" si="0">IFERROR(INDIRECT("'"&amp;C5&amp;"'!d18"),"")</f>
        <v/>
      </c>
      <c r="E5" s="463" t="str">
        <f t="shared" ref="E5" ca="1" si="1">IFERROR(INDIRECT("'"&amp;D5&amp;"'!d18"),"")</f>
        <v/>
      </c>
      <c r="F5" s="70" t="str">
        <f>IFERROR(IF(B5="","",VLOOKUP(B5,Teams!$A$12:$B$29,2,FALSE)),CONCATENATE("NC-",VLOOKUP(B5,'U20 Non Counters'!$G$3:$I$86,3,FALSE)))</f>
        <v>DHH</v>
      </c>
      <c r="G5" s="514" t="s">
        <v>117</v>
      </c>
      <c r="H5" s="515"/>
      <c r="I5" s="513" t="s">
        <v>117</v>
      </c>
      <c r="J5" s="515"/>
      <c r="K5" s="513" t="s">
        <v>117</v>
      </c>
      <c r="L5" s="515"/>
      <c r="M5" s="513" t="s">
        <v>117</v>
      </c>
      <c r="N5" s="515"/>
      <c r="O5" s="597" t="s">
        <v>117</v>
      </c>
      <c r="P5" s="599"/>
      <c r="Q5" s="597" t="s">
        <v>117</v>
      </c>
      <c r="R5" s="598"/>
      <c r="S5" s="514" t="s">
        <v>117</v>
      </c>
      <c r="T5" s="515"/>
      <c r="U5" s="467"/>
      <c r="V5" s="497"/>
    </row>
    <row r="6" spans="1:22" ht="18" customHeight="1" x14ac:dyDescent="0.2">
      <c r="A6" s="68">
        <v>2</v>
      </c>
      <c r="B6" s="231">
        <f>'Lane Draws'!N33</f>
        <v>6</v>
      </c>
      <c r="C6" s="463">
        <f ca="1">IFERROR(INDIRECT("'"&amp;F6&amp;"-"&amp;A$2&amp;"'!H29"),VLOOKUP(B6,'U20 Non Counters'!$G$3:$I$86,2,FALSE))</f>
        <v>0</v>
      </c>
      <c r="D6" s="463" t="str">
        <f t="shared" ref="D6:D13" ca="1" si="2">IFERROR(INDIRECT("'"&amp;C6&amp;"'!d18"),"")</f>
        <v/>
      </c>
      <c r="E6" s="463" t="str">
        <f t="shared" ref="E6:E13" ca="1" si="3">IFERROR(INDIRECT("'"&amp;D6&amp;"'!d18"),"")</f>
        <v/>
      </c>
      <c r="F6" s="70" t="str">
        <f>IFERROR(IF(B6="","",VLOOKUP(B6,Teams!$A$12:$B$29,2,FALSE)),CONCATENATE("NC-",VLOOKUP(B6,'U20 Non Counters'!$G$3:$I$86,3,FALSE)))</f>
        <v>ISA</v>
      </c>
      <c r="G6" s="514" t="s">
        <v>117</v>
      </c>
      <c r="H6" s="515"/>
      <c r="I6" s="513" t="s">
        <v>117</v>
      </c>
      <c r="J6" s="515"/>
      <c r="K6" s="513" t="s">
        <v>117</v>
      </c>
      <c r="L6" s="515"/>
      <c r="M6" s="513" t="s">
        <v>117</v>
      </c>
      <c r="N6" s="515"/>
      <c r="O6" s="597" t="s">
        <v>117</v>
      </c>
      <c r="P6" s="599"/>
      <c r="Q6" s="597" t="s">
        <v>117</v>
      </c>
      <c r="R6" s="598"/>
      <c r="S6" s="514" t="s">
        <v>117</v>
      </c>
      <c r="T6" s="515"/>
      <c r="U6" s="467"/>
      <c r="V6" s="497"/>
    </row>
    <row r="7" spans="1:22" ht="18" customHeight="1" x14ac:dyDescent="0.2">
      <c r="A7" s="68">
        <v>3</v>
      </c>
      <c r="B7" s="231">
        <f>'Lane Draws'!N34</f>
        <v>7</v>
      </c>
      <c r="C7" s="463">
        <f ca="1">IFERROR(INDIRECT("'"&amp;F7&amp;"-"&amp;A$2&amp;"'!H29"),VLOOKUP(B7,'U20 Non Counters'!$G$3:$I$86,2,FALSE))</f>
        <v>0</v>
      </c>
      <c r="D7" s="463" t="str">
        <f t="shared" ca="1" si="2"/>
        <v/>
      </c>
      <c r="E7" s="463" t="str">
        <f t="shared" ca="1" si="3"/>
        <v/>
      </c>
      <c r="F7" s="70" t="str">
        <f>IFERROR(IF(B7="","",VLOOKUP(B7,Teams!$A$12:$B$29,2,FALSE)),CONCATENATE("NC-",VLOOKUP(B7,'U20 Non Counters'!$G$3:$I$86,3,FALSE)))</f>
        <v>MAC_PSH</v>
      </c>
      <c r="G7" s="514" t="s">
        <v>117</v>
      </c>
      <c r="H7" s="515"/>
      <c r="I7" s="513" t="s">
        <v>117</v>
      </c>
      <c r="J7" s="515"/>
      <c r="K7" s="513" t="s">
        <v>117</v>
      </c>
      <c r="L7" s="515"/>
      <c r="M7" s="513" t="s">
        <v>117</v>
      </c>
      <c r="N7" s="515"/>
      <c r="O7" s="597" t="s">
        <v>117</v>
      </c>
      <c r="P7" s="599"/>
      <c r="Q7" s="597" t="s">
        <v>117</v>
      </c>
      <c r="R7" s="598"/>
      <c r="S7" s="514" t="s">
        <v>117</v>
      </c>
      <c r="T7" s="515"/>
      <c r="U7" s="467"/>
      <c r="V7" s="497"/>
    </row>
    <row r="8" spans="1:22" ht="18" customHeight="1" x14ac:dyDescent="0.2">
      <c r="A8" s="68">
        <v>4</v>
      </c>
      <c r="B8" s="231">
        <f>'Lane Draws'!N35</f>
        <v>5</v>
      </c>
      <c r="C8" s="463" t="str">
        <f ca="1">IFERROR(INDIRECT("'"&amp;F8&amp;"-"&amp;A$2&amp;"'!H29"),VLOOKUP(B8,'U20 Non Counters'!$G$3:$I$86,2,FALSE))</f>
        <v>Rachel Maclennan</v>
      </c>
      <c r="D8" s="463" t="str">
        <f t="shared" ca="1" si="2"/>
        <v/>
      </c>
      <c r="E8" s="463" t="str">
        <f t="shared" ca="1" si="3"/>
        <v/>
      </c>
      <c r="F8" s="70" t="str">
        <f>IFERROR(IF(B8="","",VLOOKUP(B8,Teams!$A$12:$B$29,2,FALSE)),CONCATENATE("NC-",VLOOKUP(B8,'U20 Non Counters'!$G$3:$I$86,3,FALSE)))</f>
        <v>IH</v>
      </c>
      <c r="G8" s="514" t="s">
        <v>117</v>
      </c>
      <c r="H8" s="515"/>
      <c r="I8" s="513" t="s">
        <v>117</v>
      </c>
      <c r="J8" s="515"/>
      <c r="K8" s="513" t="s">
        <v>117</v>
      </c>
      <c r="L8" s="515"/>
      <c r="M8" s="513" t="s">
        <v>117</v>
      </c>
      <c r="N8" s="515"/>
      <c r="O8" s="597" t="s">
        <v>117</v>
      </c>
      <c r="P8" s="599"/>
      <c r="Q8" s="597" t="s">
        <v>117</v>
      </c>
      <c r="R8" s="598"/>
      <c r="S8" s="514" t="s">
        <v>117</v>
      </c>
      <c r="T8" s="515"/>
      <c r="U8" s="467"/>
      <c r="V8" s="497"/>
    </row>
    <row r="9" spans="1:22" ht="18" customHeight="1" x14ac:dyDescent="0.2">
      <c r="A9" s="68">
        <v>5</v>
      </c>
      <c r="B9" s="231">
        <f>'Lane Draws'!N36</f>
        <v>1</v>
      </c>
      <c r="C9" s="463">
        <f ca="1">IFERROR(INDIRECT("'"&amp;F9&amp;"-"&amp;A$2&amp;"'!H29"),VLOOKUP(B9,'U20 Non Counters'!$G$3:$I$86,2,FALSE))</f>
        <v>0</v>
      </c>
      <c r="D9" s="463" t="str">
        <f t="shared" ca="1" si="2"/>
        <v/>
      </c>
      <c r="E9" s="463" t="str">
        <f t="shared" ca="1" si="3"/>
        <v/>
      </c>
      <c r="F9" s="70" t="str">
        <f>IFERROR(IF(B9="","",VLOOKUP(B9,Teams!$A$12:$B$29,2,FALSE)),CONCATENATE("NC-",VLOOKUP(B9,'U20 Non Counters'!$G$3:$I$86,3,FALSE)))</f>
        <v>AAAC</v>
      </c>
      <c r="G9" s="514" t="s">
        <v>117</v>
      </c>
      <c r="H9" s="515"/>
      <c r="I9" s="513" t="s">
        <v>117</v>
      </c>
      <c r="J9" s="515"/>
      <c r="K9" s="513" t="s">
        <v>117</v>
      </c>
      <c r="L9" s="515"/>
      <c r="M9" s="513" t="s">
        <v>117</v>
      </c>
      <c r="N9" s="515"/>
      <c r="O9" s="597" t="s">
        <v>117</v>
      </c>
      <c r="P9" s="599"/>
      <c r="Q9" s="597" t="s">
        <v>117</v>
      </c>
      <c r="R9" s="598"/>
      <c r="S9" s="514" t="s">
        <v>117</v>
      </c>
      <c r="T9" s="515"/>
      <c r="U9" s="467"/>
      <c r="V9" s="497"/>
    </row>
    <row r="10" spans="1:22" ht="18" customHeight="1" x14ac:dyDescent="0.2">
      <c r="A10" s="68">
        <v>6</v>
      </c>
      <c r="B10" s="231">
        <f>'Lane Draws'!N37</f>
        <v>3</v>
      </c>
      <c r="C10" s="463">
        <f ca="1">IFERROR(INDIRECT("'"&amp;F10&amp;"-"&amp;A$2&amp;"'!H29"),VLOOKUP(B10,'U20 Non Counters'!$G$3:$I$86,2,FALSE))</f>
        <v>0</v>
      </c>
      <c r="D10" s="463" t="str">
        <f t="shared" ca="1" si="2"/>
        <v/>
      </c>
      <c r="E10" s="463" t="str">
        <f t="shared" ca="1" si="3"/>
        <v/>
      </c>
      <c r="F10" s="70" t="str">
        <f>IFERROR(IF(B10="","",VLOOKUP(B10,Teams!$A$12:$B$29,2,FALSE)),CONCATENATE("NC-",VLOOKUP(B10,'U20 Non Counters'!$G$3:$I$86,3,FALSE)))</f>
        <v>BSAC</v>
      </c>
      <c r="G10" s="514" t="s">
        <v>117</v>
      </c>
      <c r="H10" s="515"/>
      <c r="I10" s="513" t="s">
        <v>117</v>
      </c>
      <c r="J10" s="515"/>
      <c r="K10" s="513" t="s">
        <v>117</v>
      </c>
      <c r="L10" s="515"/>
      <c r="M10" s="513" t="s">
        <v>117</v>
      </c>
      <c r="N10" s="515"/>
      <c r="O10" s="597" t="s">
        <v>117</v>
      </c>
      <c r="P10" s="599"/>
      <c r="Q10" s="597" t="s">
        <v>117</v>
      </c>
      <c r="R10" s="598"/>
      <c r="S10" s="514" t="s">
        <v>117</v>
      </c>
      <c r="T10" s="515"/>
      <c r="U10" s="467"/>
      <c r="V10" s="497"/>
    </row>
    <row r="11" spans="1:22" ht="18" customHeight="1" x14ac:dyDescent="0.2">
      <c r="A11" s="68">
        <v>7</v>
      </c>
      <c r="B11" s="231">
        <f>'Lane Draws'!N38</f>
        <v>2</v>
      </c>
      <c r="C11" s="463">
        <f ca="1">IFERROR(INDIRECT("'"&amp;F11&amp;"-"&amp;A$2&amp;"'!H29"),VLOOKUP(B11,'U20 Non Counters'!$G$3:$I$86,2,FALSE))</f>
        <v>0</v>
      </c>
      <c r="D11" s="463" t="str">
        <f t="shared" ca="1" si="2"/>
        <v/>
      </c>
      <c r="E11" s="463" t="str">
        <f t="shared" ca="1" si="3"/>
        <v/>
      </c>
      <c r="F11" s="70" t="str">
        <f>IFERROR(IF(B11="","",VLOOKUP(B11,Teams!$A$12:$B$29,2,FALSE)),CONCATENATE("NC-",VLOOKUP(B11,'U20 Non Counters'!$G$3:$I$86,3,FALSE)))</f>
        <v>ADAC</v>
      </c>
      <c r="G11" s="514" t="s">
        <v>117</v>
      </c>
      <c r="H11" s="515"/>
      <c r="I11" s="513" t="s">
        <v>117</v>
      </c>
      <c r="J11" s="515"/>
      <c r="K11" s="513" t="s">
        <v>117</v>
      </c>
      <c r="L11" s="515"/>
      <c r="M11" s="513" t="s">
        <v>117</v>
      </c>
      <c r="N11" s="515"/>
      <c r="O11" s="597" t="s">
        <v>117</v>
      </c>
      <c r="P11" s="599"/>
      <c r="Q11" s="597" t="s">
        <v>117</v>
      </c>
      <c r="R11" s="598"/>
      <c r="S11" s="514" t="s">
        <v>117</v>
      </c>
      <c r="T11" s="515"/>
      <c r="U11" s="467"/>
      <c r="V11" s="497"/>
    </row>
    <row r="12" spans="1:22" ht="18" customHeight="1" x14ac:dyDescent="0.2">
      <c r="A12" s="68">
        <v>8</v>
      </c>
      <c r="B12" s="231">
        <f>'Lane Draws'!N39</f>
        <v>8</v>
      </c>
      <c r="C12" s="463" t="str">
        <f ca="1">IFERROR(INDIRECT("'"&amp;F12&amp;"-"&amp;A$2&amp;"'!H29"),VLOOKUP(B12,'U20 Non Counters'!$G$3:$I$86,2,FALSE))</f>
        <v>HEATHER WELSH</v>
      </c>
      <c r="D12" s="463" t="str">
        <f t="shared" ca="1" si="2"/>
        <v/>
      </c>
      <c r="E12" s="463" t="str">
        <f t="shared" ca="1" si="3"/>
        <v/>
      </c>
      <c r="F12" s="70" t="str">
        <f>IFERROR(IF(B12="","",VLOOKUP(B12,Teams!$A$12:$B$29,2,FALSE)),CONCATENATE("NC-",VLOOKUP(B12,'U20 Non Counters'!$G$3:$I$86,3,FALSE)))</f>
        <v>TN</v>
      </c>
      <c r="G12" s="514" t="s">
        <v>117</v>
      </c>
      <c r="H12" s="515"/>
      <c r="I12" s="513" t="s">
        <v>117</v>
      </c>
      <c r="J12" s="515"/>
      <c r="K12" s="513" t="s">
        <v>117</v>
      </c>
      <c r="L12" s="515"/>
      <c r="M12" s="513" t="s">
        <v>117</v>
      </c>
      <c r="N12" s="515"/>
      <c r="O12" s="597" t="s">
        <v>117</v>
      </c>
      <c r="P12" s="599"/>
      <c r="Q12" s="597" t="s">
        <v>117</v>
      </c>
      <c r="R12" s="598"/>
      <c r="S12" s="514" t="s">
        <v>117</v>
      </c>
      <c r="T12" s="515"/>
      <c r="U12" s="467"/>
      <c r="V12" s="497"/>
    </row>
    <row r="13" spans="1:22" ht="18" customHeight="1" x14ac:dyDescent="0.2">
      <c r="A13" s="68">
        <v>9</v>
      </c>
      <c r="B13" s="69">
        <f>'Lane Draws'!Q32</f>
        <v>44</v>
      </c>
      <c r="C13" s="463" t="str">
        <f ca="1">IFERROR(INDIRECT("'"&amp;F13&amp;"-"&amp;A$2&amp;"'!H30"),VLOOKUP(B13,'U20 Non Counters'!$G$3:$I$86,2,FALSE))</f>
        <v>Shania King</v>
      </c>
      <c r="D13" s="463" t="str">
        <f t="shared" ca="1" si="2"/>
        <v/>
      </c>
      <c r="E13" s="463" t="str">
        <f t="shared" ca="1" si="3"/>
        <v/>
      </c>
      <c r="F13" s="70" t="str">
        <f>IFERROR(IF(B13="","",VLOOKUP(B13,Teams!$A$12:$B$29,2,FALSE)),CONCATENATE("NC-",VLOOKUP(B13,'U20 Non Counters'!$G$3:$I$86,3,FALSE)))</f>
        <v>DHH</v>
      </c>
      <c r="G13" s="514" t="s">
        <v>117</v>
      </c>
      <c r="H13" s="515"/>
      <c r="I13" s="513" t="s">
        <v>117</v>
      </c>
      <c r="J13" s="515"/>
      <c r="K13" s="513" t="s">
        <v>117</v>
      </c>
      <c r="L13" s="515"/>
      <c r="M13" s="513" t="s">
        <v>117</v>
      </c>
      <c r="N13" s="515"/>
      <c r="O13" s="597" t="s">
        <v>117</v>
      </c>
      <c r="P13" s="599"/>
      <c r="Q13" s="597" t="s">
        <v>117</v>
      </c>
      <c r="R13" s="598"/>
      <c r="S13" s="514" t="s">
        <v>117</v>
      </c>
      <c r="T13" s="515"/>
      <c r="U13" s="467"/>
      <c r="V13" s="497"/>
    </row>
    <row r="14" spans="1:22" ht="18" customHeight="1" x14ac:dyDescent="0.2">
      <c r="A14" s="68">
        <v>10</v>
      </c>
      <c r="B14" s="231">
        <f>'Lane Draws'!Q33</f>
        <v>66</v>
      </c>
      <c r="C14" s="463">
        <f ca="1">IFERROR(INDIRECT("'"&amp;F14&amp;"-"&amp;A$2&amp;"'!H30"),VLOOKUP(B14,'U20 Non Counters'!$G$3:$I$86,2,FALSE))</f>
        <v>0</v>
      </c>
      <c r="D14" s="463" t="str">
        <f t="shared" ref="D14:D20" ca="1" si="4">IFERROR(INDIRECT("'"&amp;C14&amp;"'!d18"),"")</f>
        <v/>
      </c>
      <c r="E14" s="463" t="str">
        <f t="shared" ref="E14:E20" ca="1" si="5">IFERROR(INDIRECT("'"&amp;D14&amp;"'!d18"),"")</f>
        <v/>
      </c>
      <c r="F14" s="70" t="str">
        <f>IFERROR(IF(B14="","",VLOOKUP(B14,Teams!$A$12:$B$29,2,FALSE)),CONCATENATE("NC-",VLOOKUP(B14,'U20 Non Counters'!$G$3:$I$86,3,FALSE)))</f>
        <v>ISA</v>
      </c>
      <c r="G14" s="514" t="s">
        <v>117</v>
      </c>
      <c r="H14" s="515"/>
      <c r="I14" s="513" t="s">
        <v>117</v>
      </c>
      <c r="J14" s="515"/>
      <c r="K14" s="513" t="s">
        <v>117</v>
      </c>
      <c r="L14" s="515"/>
      <c r="M14" s="513" t="s">
        <v>117</v>
      </c>
      <c r="N14" s="515"/>
      <c r="O14" s="597" t="s">
        <v>117</v>
      </c>
      <c r="P14" s="599"/>
      <c r="Q14" s="597" t="s">
        <v>117</v>
      </c>
      <c r="R14" s="598"/>
      <c r="S14" s="514" t="s">
        <v>117</v>
      </c>
      <c r="T14" s="515"/>
      <c r="U14" s="467"/>
      <c r="V14" s="497"/>
    </row>
    <row r="15" spans="1:22" ht="18" customHeight="1" x14ac:dyDescent="0.2">
      <c r="A15" s="68">
        <v>11</v>
      </c>
      <c r="B15" s="231">
        <f>'Lane Draws'!Q34</f>
        <v>77</v>
      </c>
      <c r="C15" s="463">
        <f ca="1">IFERROR(INDIRECT("'"&amp;F15&amp;"-"&amp;A$2&amp;"'!H30"),VLOOKUP(B15,'U20 Non Counters'!$G$3:$I$86,2,FALSE))</f>
        <v>0</v>
      </c>
      <c r="D15" s="463" t="str">
        <f t="shared" ca="1" si="4"/>
        <v/>
      </c>
      <c r="E15" s="463" t="str">
        <f t="shared" ca="1" si="5"/>
        <v/>
      </c>
      <c r="F15" s="70" t="str">
        <f>IFERROR(IF(B15="","",VLOOKUP(B15,Teams!$A$12:$B$29,2,FALSE)),CONCATENATE("NC-",VLOOKUP(B15,'U20 Non Counters'!$G$3:$I$86,3,FALSE)))</f>
        <v>MAC_PSH</v>
      </c>
      <c r="G15" s="514" t="s">
        <v>117</v>
      </c>
      <c r="H15" s="515"/>
      <c r="I15" s="513" t="s">
        <v>117</v>
      </c>
      <c r="J15" s="515"/>
      <c r="K15" s="513" t="s">
        <v>117</v>
      </c>
      <c r="L15" s="515"/>
      <c r="M15" s="513" t="s">
        <v>117</v>
      </c>
      <c r="N15" s="515"/>
      <c r="O15" s="597" t="s">
        <v>117</v>
      </c>
      <c r="P15" s="599"/>
      <c r="Q15" s="597" t="s">
        <v>117</v>
      </c>
      <c r="R15" s="598"/>
      <c r="S15" s="514" t="s">
        <v>117</v>
      </c>
      <c r="T15" s="515"/>
      <c r="U15" s="467"/>
      <c r="V15" s="497"/>
    </row>
    <row r="16" spans="1:22" ht="18" customHeight="1" x14ac:dyDescent="0.2">
      <c r="A16" s="68">
        <v>12</v>
      </c>
      <c r="B16" s="231">
        <f>'Lane Draws'!Q35</f>
        <v>55</v>
      </c>
      <c r="C16" s="463" t="str">
        <f ca="1">IFERROR(INDIRECT("'"&amp;F16&amp;"-"&amp;A$2&amp;"'!H30"),VLOOKUP(B16,'U20 Non Counters'!$G$3:$I$86,2,FALSE))</f>
        <v>Amy Collier</v>
      </c>
      <c r="D16" s="463" t="str">
        <f t="shared" ca="1" si="4"/>
        <v/>
      </c>
      <c r="E16" s="463" t="str">
        <f t="shared" ca="1" si="5"/>
        <v/>
      </c>
      <c r="F16" s="70" t="str">
        <f>IFERROR(IF(B16="","",VLOOKUP(B16,Teams!$A$12:$B$29,2,FALSE)),CONCATENATE("NC-",VLOOKUP(B16,'U20 Non Counters'!$G$3:$I$86,3,FALSE)))</f>
        <v>IH</v>
      </c>
      <c r="G16" s="514" t="s">
        <v>117</v>
      </c>
      <c r="H16" s="515"/>
      <c r="I16" s="513" t="s">
        <v>117</v>
      </c>
      <c r="J16" s="515"/>
      <c r="K16" s="513" t="s">
        <v>117</v>
      </c>
      <c r="L16" s="515"/>
      <c r="M16" s="513" t="s">
        <v>117</v>
      </c>
      <c r="N16" s="515"/>
      <c r="O16" s="597" t="s">
        <v>117</v>
      </c>
      <c r="P16" s="599"/>
      <c r="Q16" s="597" t="s">
        <v>117</v>
      </c>
      <c r="R16" s="598"/>
      <c r="S16" s="514" t="s">
        <v>117</v>
      </c>
      <c r="T16" s="515"/>
      <c r="U16" s="467"/>
      <c r="V16" s="497"/>
    </row>
    <row r="17" spans="1:22" ht="18" customHeight="1" x14ac:dyDescent="0.2">
      <c r="A17" s="68">
        <v>13</v>
      </c>
      <c r="B17" s="231">
        <f>'Lane Draws'!Q36</f>
        <v>11</v>
      </c>
      <c r="C17" s="463">
        <f ca="1">IFERROR(INDIRECT("'"&amp;F17&amp;"-"&amp;A$2&amp;"'!H30"),VLOOKUP(B17,'U20 Non Counters'!$G$3:$I$86,2,FALSE))</f>
        <v>0</v>
      </c>
      <c r="D17" s="463" t="str">
        <f t="shared" ca="1" si="4"/>
        <v/>
      </c>
      <c r="E17" s="463" t="str">
        <f t="shared" ca="1" si="5"/>
        <v/>
      </c>
      <c r="F17" s="70" t="str">
        <f>IFERROR(IF(B17="","",VLOOKUP(B17,Teams!$A$12:$B$29,2,FALSE)),CONCATENATE("NC-",VLOOKUP(B17,'U20 Non Counters'!$G$3:$I$86,3,FALSE)))</f>
        <v>AAAC</v>
      </c>
      <c r="G17" s="514" t="s">
        <v>117</v>
      </c>
      <c r="H17" s="515"/>
      <c r="I17" s="513" t="s">
        <v>117</v>
      </c>
      <c r="J17" s="515"/>
      <c r="K17" s="513" t="s">
        <v>117</v>
      </c>
      <c r="L17" s="515"/>
      <c r="M17" s="513" t="s">
        <v>117</v>
      </c>
      <c r="N17" s="515"/>
      <c r="O17" s="597" t="s">
        <v>117</v>
      </c>
      <c r="P17" s="599"/>
      <c r="Q17" s="597" t="s">
        <v>117</v>
      </c>
      <c r="R17" s="598"/>
      <c r="S17" s="514" t="s">
        <v>117</v>
      </c>
      <c r="T17" s="515"/>
      <c r="U17" s="467"/>
      <c r="V17" s="497"/>
    </row>
    <row r="18" spans="1:22" ht="18" customHeight="1" x14ac:dyDescent="0.2">
      <c r="A18" s="68">
        <v>14</v>
      </c>
      <c r="B18" s="231">
        <f>'Lane Draws'!Q37</f>
        <v>33</v>
      </c>
      <c r="C18" s="463">
        <f ca="1">IFERROR(INDIRECT("'"&amp;F18&amp;"-"&amp;A$2&amp;"'!H30"),VLOOKUP(B18,'U20 Non Counters'!$G$3:$I$86,2,FALSE))</f>
        <v>0</v>
      </c>
      <c r="D18" s="463" t="str">
        <f t="shared" ca="1" si="4"/>
        <v/>
      </c>
      <c r="E18" s="463" t="str">
        <f t="shared" ca="1" si="5"/>
        <v/>
      </c>
      <c r="F18" s="70" t="str">
        <f>IFERROR(IF(B18="","",VLOOKUP(B18,Teams!$A$12:$B$29,2,FALSE)),CONCATENATE("NC-",VLOOKUP(B18,'U20 Non Counters'!$G$3:$I$86,3,FALSE)))</f>
        <v>BSAC</v>
      </c>
      <c r="G18" s="514" t="s">
        <v>117</v>
      </c>
      <c r="H18" s="515"/>
      <c r="I18" s="513" t="s">
        <v>117</v>
      </c>
      <c r="J18" s="515"/>
      <c r="K18" s="513" t="s">
        <v>117</v>
      </c>
      <c r="L18" s="515"/>
      <c r="M18" s="513" t="s">
        <v>117</v>
      </c>
      <c r="N18" s="515"/>
      <c r="O18" s="597" t="s">
        <v>117</v>
      </c>
      <c r="P18" s="599"/>
      <c r="Q18" s="597" t="s">
        <v>117</v>
      </c>
      <c r="R18" s="598"/>
      <c r="S18" s="514" t="s">
        <v>117</v>
      </c>
      <c r="T18" s="515"/>
      <c r="U18" s="467"/>
      <c r="V18" s="497"/>
    </row>
    <row r="19" spans="1:22" ht="18" customHeight="1" x14ac:dyDescent="0.2">
      <c r="A19" s="68">
        <v>15</v>
      </c>
      <c r="B19" s="231">
        <f>'Lane Draws'!Q38</f>
        <v>22</v>
      </c>
      <c r="C19" s="463">
        <f ca="1">IFERROR(INDIRECT("'"&amp;F19&amp;"-"&amp;A$2&amp;"'!H30"),VLOOKUP(B19,'U20 Non Counters'!$G$3:$I$86,2,FALSE))</f>
        <v>0</v>
      </c>
      <c r="D19" s="463" t="str">
        <f t="shared" ca="1" si="4"/>
        <v/>
      </c>
      <c r="E19" s="463" t="str">
        <f t="shared" ca="1" si="5"/>
        <v/>
      </c>
      <c r="F19" s="70" t="str">
        <f>IFERROR(IF(B19="","",VLOOKUP(B19,Teams!$A$12:$B$29,2,FALSE)),CONCATENATE("NC-",VLOOKUP(B19,'U20 Non Counters'!$G$3:$I$86,3,FALSE)))</f>
        <v>ADAC</v>
      </c>
      <c r="G19" s="514" t="s">
        <v>117</v>
      </c>
      <c r="H19" s="515"/>
      <c r="I19" s="513" t="s">
        <v>117</v>
      </c>
      <c r="J19" s="515"/>
      <c r="K19" s="513" t="s">
        <v>117</v>
      </c>
      <c r="L19" s="515"/>
      <c r="M19" s="513" t="s">
        <v>117</v>
      </c>
      <c r="N19" s="515"/>
      <c r="O19" s="597" t="s">
        <v>117</v>
      </c>
      <c r="P19" s="599"/>
      <c r="Q19" s="597" t="s">
        <v>117</v>
      </c>
      <c r="R19" s="598"/>
      <c r="S19" s="514" t="s">
        <v>117</v>
      </c>
      <c r="T19" s="515"/>
      <c r="U19" s="467"/>
      <c r="V19" s="497"/>
    </row>
    <row r="20" spans="1:22" ht="18" customHeight="1" thickBot="1" x14ac:dyDescent="0.25">
      <c r="A20" s="68">
        <v>16</v>
      </c>
      <c r="B20" s="231">
        <f>'Lane Draws'!Q39</f>
        <v>88</v>
      </c>
      <c r="C20" s="463">
        <f ca="1">IFERROR(INDIRECT("'"&amp;F20&amp;"-"&amp;A$2&amp;"'!H30"),VLOOKUP(B20,'U20 Non Counters'!$G$3:$I$86,2,FALSE))</f>
        <v>0</v>
      </c>
      <c r="D20" s="463" t="str">
        <f t="shared" ca="1" si="4"/>
        <v/>
      </c>
      <c r="E20" s="463" t="str">
        <f t="shared" ca="1" si="5"/>
        <v/>
      </c>
      <c r="F20" s="70" t="str">
        <f>IFERROR(IF(B20="","",VLOOKUP(B20,Teams!$A$12:$B$29,2,FALSE)),CONCATENATE("NC-",VLOOKUP(B20,'U20 Non Counters'!$G$3:$I$86,3,FALSE)))</f>
        <v>TN</v>
      </c>
      <c r="G20" s="514" t="s">
        <v>117</v>
      </c>
      <c r="H20" s="515"/>
      <c r="I20" s="513" t="s">
        <v>117</v>
      </c>
      <c r="J20" s="515"/>
      <c r="K20" s="513" t="s">
        <v>117</v>
      </c>
      <c r="L20" s="515"/>
      <c r="M20" s="513" t="s">
        <v>117</v>
      </c>
      <c r="N20" s="515"/>
      <c r="O20" s="597" t="s">
        <v>117</v>
      </c>
      <c r="P20" s="599"/>
      <c r="Q20" s="597" t="s">
        <v>117</v>
      </c>
      <c r="R20" s="598"/>
      <c r="S20" s="514" t="s">
        <v>117</v>
      </c>
      <c r="T20" s="515"/>
      <c r="U20" s="462"/>
      <c r="V20" s="520"/>
    </row>
    <row r="21" spans="1:22" ht="15.95" customHeight="1" thickBot="1" x14ac:dyDescent="0.25">
      <c r="A21" s="480" t="s">
        <v>118</v>
      </c>
      <c r="B21" s="481"/>
      <c r="C21" s="481"/>
      <c r="D21" s="481"/>
      <c r="E21" s="481"/>
      <c r="F21" s="481"/>
      <c r="G21" s="481"/>
      <c r="H21" s="481"/>
      <c r="I21" s="71"/>
      <c r="J21" s="480" t="s">
        <v>119</v>
      </c>
      <c r="K21" s="481"/>
      <c r="L21" s="481"/>
      <c r="M21" s="481"/>
      <c r="N21" s="481"/>
      <c r="O21" s="481"/>
      <c r="P21" s="481"/>
      <c r="Q21" s="481"/>
      <c r="R21" s="71"/>
      <c r="S21" s="480" t="s">
        <v>139</v>
      </c>
      <c r="T21" s="481"/>
      <c r="U21" s="481"/>
      <c r="V21" s="482"/>
    </row>
    <row r="22" spans="1:22" ht="15.95" customHeight="1" x14ac:dyDescent="0.2">
      <c r="A22" s="72" t="s">
        <v>140</v>
      </c>
      <c r="B22" s="73" t="s">
        <v>141</v>
      </c>
      <c r="C22" s="591" t="s">
        <v>108</v>
      </c>
      <c r="D22" s="592"/>
      <c r="E22" s="592"/>
      <c r="F22" s="64" t="s">
        <v>109</v>
      </c>
      <c r="G22" s="593" t="s">
        <v>116</v>
      </c>
      <c r="H22" s="593"/>
      <c r="I22" s="74" t="s">
        <v>142</v>
      </c>
      <c r="J22" s="72" t="s">
        <v>140</v>
      </c>
      <c r="K22" s="73" t="s">
        <v>141</v>
      </c>
      <c r="L22" s="594" t="s">
        <v>108</v>
      </c>
      <c r="M22" s="595"/>
      <c r="N22" s="596"/>
      <c r="O22" s="64" t="s">
        <v>109</v>
      </c>
      <c r="P22" s="593" t="s">
        <v>116</v>
      </c>
      <c r="Q22" s="593"/>
      <c r="R22" s="73" t="s">
        <v>142</v>
      </c>
      <c r="S22" s="585"/>
      <c r="T22" s="586"/>
      <c r="U22" s="586"/>
      <c r="V22" s="587"/>
    </row>
    <row r="23" spans="1:22" ht="15.95" customHeight="1" thickBot="1" x14ac:dyDescent="0.25">
      <c r="A23" s="65">
        <v>1</v>
      </c>
      <c r="B23" s="58"/>
      <c r="C23" s="484"/>
      <c r="D23" s="581"/>
      <c r="E23" s="581"/>
      <c r="F23" s="60"/>
      <c r="G23" s="513" t="s">
        <v>117</v>
      </c>
      <c r="H23" s="515"/>
      <c r="I23" s="75"/>
      <c r="J23" s="76" t="s">
        <v>143</v>
      </c>
      <c r="K23" s="58"/>
      <c r="L23" s="513"/>
      <c r="M23" s="502"/>
      <c r="N23" s="501"/>
      <c r="O23" s="60"/>
      <c r="P23" s="513" t="s">
        <v>117</v>
      </c>
      <c r="Q23" s="515"/>
      <c r="R23" s="59"/>
      <c r="S23" s="588"/>
      <c r="T23" s="589"/>
      <c r="U23" s="589"/>
      <c r="V23" s="590"/>
    </row>
    <row r="24" spans="1:22" ht="15.95" customHeight="1" x14ac:dyDescent="0.2">
      <c r="A24" s="65">
        <v>2</v>
      </c>
      <c r="B24" s="58"/>
      <c r="C24" s="484"/>
      <c r="D24" s="581"/>
      <c r="E24" s="581"/>
      <c r="F24" s="60"/>
      <c r="G24" s="513" t="s">
        <v>117</v>
      </c>
      <c r="H24" s="515"/>
      <c r="I24" s="75"/>
      <c r="J24" s="76" t="s">
        <v>144</v>
      </c>
      <c r="K24" s="58"/>
      <c r="L24" s="513"/>
      <c r="M24" s="502"/>
      <c r="N24" s="501"/>
      <c r="O24" s="60"/>
      <c r="P24" s="513" t="s">
        <v>117</v>
      </c>
      <c r="Q24" s="515"/>
      <c r="R24" s="59"/>
      <c r="S24" s="585"/>
      <c r="T24" s="586"/>
      <c r="U24" s="586"/>
      <c r="V24" s="587"/>
    </row>
    <row r="25" spans="1:22" ht="15.95" customHeight="1" thickBot="1" x14ac:dyDescent="0.25">
      <c r="A25" s="65">
        <v>3</v>
      </c>
      <c r="B25" s="58"/>
      <c r="C25" s="484"/>
      <c r="D25" s="581"/>
      <c r="E25" s="581"/>
      <c r="F25" s="60"/>
      <c r="G25" s="513" t="s">
        <v>117</v>
      </c>
      <c r="H25" s="515"/>
      <c r="I25" s="75"/>
      <c r="J25" s="76" t="s">
        <v>145</v>
      </c>
      <c r="K25" s="58"/>
      <c r="L25" s="513"/>
      <c r="M25" s="502"/>
      <c r="N25" s="501"/>
      <c r="O25" s="60"/>
      <c r="P25" s="513" t="s">
        <v>117</v>
      </c>
      <c r="Q25" s="515"/>
      <c r="R25" s="59"/>
      <c r="S25" s="588"/>
      <c r="T25" s="589"/>
      <c r="U25" s="589"/>
      <c r="V25" s="590"/>
    </row>
    <row r="26" spans="1:22" ht="15.95" customHeight="1" x14ac:dyDescent="0.2">
      <c r="A26" s="65">
        <v>4</v>
      </c>
      <c r="B26" s="58"/>
      <c r="C26" s="484"/>
      <c r="D26" s="581"/>
      <c r="E26" s="581"/>
      <c r="F26" s="60"/>
      <c r="G26" s="513" t="s">
        <v>117</v>
      </c>
      <c r="H26" s="515"/>
      <c r="I26" s="75"/>
      <c r="J26" s="76" t="s">
        <v>146</v>
      </c>
      <c r="K26" s="58"/>
      <c r="L26" s="513"/>
      <c r="M26" s="502"/>
      <c r="N26" s="501"/>
      <c r="O26" s="60"/>
      <c r="P26" s="513" t="s">
        <v>117</v>
      </c>
      <c r="Q26" s="515"/>
      <c r="R26" s="59"/>
      <c r="S26" s="585"/>
      <c r="T26" s="586"/>
      <c r="U26" s="586"/>
      <c r="V26" s="587"/>
    </row>
    <row r="27" spans="1:22" ht="15.95" customHeight="1" thickBot="1" x14ac:dyDescent="0.25">
      <c r="A27" s="65">
        <v>5</v>
      </c>
      <c r="B27" s="58"/>
      <c r="C27" s="484"/>
      <c r="D27" s="581"/>
      <c r="E27" s="581"/>
      <c r="F27" s="60"/>
      <c r="G27" s="513" t="s">
        <v>117</v>
      </c>
      <c r="H27" s="515"/>
      <c r="I27" s="75"/>
      <c r="J27" s="76" t="s">
        <v>147</v>
      </c>
      <c r="K27" s="58"/>
      <c r="L27" s="513"/>
      <c r="M27" s="502"/>
      <c r="N27" s="501"/>
      <c r="O27" s="60"/>
      <c r="P27" s="513" t="s">
        <v>117</v>
      </c>
      <c r="Q27" s="515"/>
      <c r="R27" s="59"/>
      <c r="S27" s="588"/>
      <c r="T27" s="589"/>
      <c r="U27" s="589"/>
      <c r="V27" s="590"/>
    </row>
    <row r="28" spans="1:22" ht="15.95" customHeight="1" thickBot="1" x14ac:dyDescent="0.25">
      <c r="A28" s="65">
        <v>6</v>
      </c>
      <c r="B28" s="58"/>
      <c r="C28" s="484"/>
      <c r="D28" s="581"/>
      <c r="E28" s="581"/>
      <c r="F28" s="60"/>
      <c r="G28" s="513" t="s">
        <v>117</v>
      </c>
      <c r="H28" s="515"/>
      <c r="I28" s="75"/>
      <c r="J28" s="76" t="s">
        <v>148</v>
      </c>
      <c r="K28" s="58"/>
      <c r="L28" s="513"/>
      <c r="M28" s="502"/>
      <c r="N28" s="501"/>
      <c r="O28" s="60"/>
      <c r="P28" s="513" t="s">
        <v>117</v>
      </c>
      <c r="Q28" s="515"/>
      <c r="R28" s="59"/>
      <c r="S28" s="582" t="s">
        <v>124</v>
      </c>
      <c r="T28" s="583"/>
      <c r="U28" s="583"/>
      <c r="V28" s="584"/>
    </row>
    <row r="29" spans="1:22" ht="15.95" customHeight="1" x14ac:dyDescent="0.2">
      <c r="A29" s="65">
        <v>7</v>
      </c>
      <c r="B29" s="58"/>
      <c r="C29" s="484"/>
      <c r="D29" s="581"/>
      <c r="E29" s="581"/>
      <c r="F29" s="60"/>
      <c r="G29" s="513" t="s">
        <v>117</v>
      </c>
      <c r="H29" s="515"/>
      <c r="I29" s="75"/>
      <c r="J29" s="76" t="s">
        <v>149</v>
      </c>
      <c r="K29" s="58"/>
      <c r="L29" s="513"/>
      <c r="M29" s="502"/>
      <c r="N29" s="501"/>
      <c r="O29" s="60"/>
      <c r="P29" s="513" t="s">
        <v>117</v>
      </c>
      <c r="Q29" s="515"/>
      <c r="R29" s="59"/>
      <c r="S29" s="585"/>
      <c r="T29" s="586"/>
      <c r="U29" s="586"/>
      <c r="V29" s="587"/>
    </row>
    <row r="30" spans="1:22" ht="15.95" customHeight="1" thickBot="1" x14ac:dyDescent="0.25">
      <c r="A30" s="66">
        <v>8</v>
      </c>
      <c r="B30" s="77"/>
      <c r="C30" s="475"/>
      <c r="D30" s="576"/>
      <c r="E30" s="576"/>
      <c r="F30" s="78"/>
      <c r="G30" s="577" t="s">
        <v>117</v>
      </c>
      <c r="H30" s="578"/>
      <c r="I30" s="79"/>
      <c r="J30" s="80" t="s">
        <v>150</v>
      </c>
      <c r="K30" s="77"/>
      <c r="L30" s="577"/>
      <c r="M30" s="579"/>
      <c r="N30" s="580"/>
      <c r="O30" s="78"/>
      <c r="P30" s="577" t="s">
        <v>117</v>
      </c>
      <c r="Q30" s="578"/>
      <c r="R30" s="81"/>
      <c r="S30" s="471"/>
      <c r="T30" s="472"/>
      <c r="U30" s="472"/>
      <c r="V30" s="473"/>
    </row>
  </sheetData>
  <sheetProtection algorithmName="SHA-512" hashValue="FtZkU39SKJIcjc1lUfro9qdLzG5Dyq+K/RE8qY8Gj+rqt+WoLiBAF+JzWVmyNjtpD/xAIoFQZvG+1GUKN8BsTQ==" saltValue="l0wRx1duN5kpgQ1FsUHH3A==" spinCount="100000" sheet="1" objects="1" scenarios="1" selectLockedCells="1"/>
  <mergeCells count="222">
    <mergeCell ref="P1:V1"/>
    <mergeCell ref="J2:L2"/>
    <mergeCell ref="M2:Q2"/>
    <mergeCell ref="R2:V2"/>
    <mergeCell ref="A3:A4"/>
    <mergeCell ref="B3:B4"/>
    <mergeCell ref="C3:E4"/>
    <mergeCell ref="G3:H3"/>
    <mergeCell ref="I3:J3"/>
    <mergeCell ref="K3:L3"/>
    <mergeCell ref="A1:E1"/>
    <mergeCell ref="F1:H1"/>
    <mergeCell ref="I1:K1"/>
    <mergeCell ref="L1:O1"/>
    <mergeCell ref="M3:N3"/>
    <mergeCell ref="O3:P3"/>
    <mergeCell ref="Q3:R3"/>
    <mergeCell ref="S3:T3"/>
    <mergeCell ref="U3:V3"/>
    <mergeCell ref="G4:H4"/>
    <mergeCell ref="I4:J4"/>
    <mergeCell ref="K4:L4"/>
    <mergeCell ref="M4:N4"/>
    <mergeCell ref="C2:D2"/>
    <mergeCell ref="U4:V4"/>
    <mergeCell ref="C5:E5"/>
    <mergeCell ref="G5:H5"/>
    <mergeCell ref="I5:J5"/>
    <mergeCell ref="K5:L5"/>
    <mergeCell ref="M5:N5"/>
    <mergeCell ref="O5:P5"/>
    <mergeCell ref="Q5:R5"/>
    <mergeCell ref="S5:T5"/>
    <mergeCell ref="U5:V5"/>
    <mergeCell ref="E2:I2"/>
    <mergeCell ref="C6:E6"/>
    <mergeCell ref="G6:H6"/>
    <mergeCell ref="I6:J6"/>
    <mergeCell ref="K6:L6"/>
    <mergeCell ref="M6:N6"/>
    <mergeCell ref="O6:P6"/>
    <mergeCell ref="Q6:R6"/>
    <mergeCell ref="S6:T6"/>
    <mergeCell ref="O4:P4"/>
    <mergeCell ref="Q4:R4"/>
    <mergeCell ref="S4:T4"/>
    <mergeCell ref="U6:V6"/>
    <mergeCell ref="C7:E7"/>
    <mergeCell ref="G7:H7"/>
    <mergeCell ref="I7:J7"/>
    <mergeCell ref="K7:L7"/>
    <mergeCell ref="M7:N7"/>
    <mergeCell ref="O7:P7"/>
    <mergeCell ref="Q7:R7"/>
    <mergeCell ref="S7:T7"/>
    <mergeCell ref="U7:V7"/>
    <mergeCell ref="Q8:R8"/>
    <mergeCell ref="S8:T8"/>
    <mergeCell ref="U8:V8"/>
    <mergeCell ref="C9:E9"/>
    <mergeCell ref="G9:H9"/>
    <mergeCell ref="I9:J9"/>
    <mergeCell ref="K9:L9"/>
    <mergeCell ref="M9:N9"/>
    <mergeCell ref="O9:P9"/>
    <mergeCell ref="Q9:R9"/>
    <mergeCell ref="C8:E8"/>
    <mergeCell ref="G8:H8"/>
    <mergeCell ref="I8:J8"/>
    <mergeCell ref="K8:L8"/>
    <mergeCell ref="M8:N8"/>
    <mergeCell ref="O8:P8"/>
    <mergeCell ref="S9:T9"/>
    <mergeCell ref="U9:V9"/>
    <mergeCell ref="C10:E10"/>
    <mergeCell ref="G10:H10"/>
    <mergeCell ref="I10:J10"/>
    <mergeCell ref="K10:L10"/>
    <mergeCell ref="M10:N10"/>
    <mergeCell ref="O10:P10"/>
    <mergeCell ref="Q10:R10"/>
    <mergeCell ref="S10:T10"/>
    <mergeCell ref="U10:V10"/>
    <mergeCell ref="C11:E11"/>
    <mergeCell ref="G11:H11"/>
    <mergeCell ref="I11:J11"/>
    <mergeCell ref="K11:L11"/>
    <mergeCell ref="M11:N11"/>
    <mergeCell ref="O11:P11"/>
    <mergeCell ref="Q11:R11"/>
    <mergeCell ref="S11:T11"/>
    <mergeCell ref="U11:V11"/>
    <mergeCell ref="Q12:R12"/>
    <mergeCell ref="S12:T12"/>
    <mergeCell ref="U12:V12"/>
    <mergeCell ref="C13:E13"/>
    <mergeCell ref="G13:H13"/>
    <mergeCell ref="I13:J13"/>
    <mergeCell ref="K13:L13"/>
    <mergeCell ref="M13:N13"/>
    <mergeCell ref="O13:P13"/>
    <mergeCell ref="Q13:R13"/>
    <mergeCell ref="C12:E12"/>
    <mergeCell ref="G12:H12"/>
    <mergeCell ref="I12:J12"/>
    <mergeCell ref="K12:L12"/>
    <mergeCell ref="M12:N12"/>
    <mergeCell ref="O12:P12"/>
    <mergeCell ref="S13:T13"/>
    <mergeCell ref="U13:V13"/>
    <mergeCell ref="C14:E14"/>
    <mergeCell ref="G14:H14"/>
    <mergeCell ref="I14:J14"/>
    <mergeCell ref="K14:L14"/>
    <mergeCell ref="M14:N14"/>
    <mergeCell ref="O14:P14"/>
    <mergeCell ref="Q14:R14"/>
    <mergeCell ref="S14:T14"/>
    <mergeCell ref="U14:V14"/>
    <mergeCell ref="C15:E15"/>
    <mergeCell ref="G15:H15"/>
    <mergeCell ref="I15:J15"/>
    <mergeCell ref="K15:L15"/>
    <mergeCell ref="M15:N15"/>
    <mergeCell ref="O15:P15"/>
    <mergeCell ref="Q15:R15"/>
    <mergeCell ref="S15:T15"/>
    <mergeCell ref="U15:V15"/>
    <mergeCell ref="Q16:R16"/>
    <mergeCell ref="S16:T16"/>
    <mergeCell ref="U16:V16"/>
    <mergeCell ref="C17:E17"/>
    <mergeCell ref="G17:H17"/>
    <mergeCell ref="I17:J17"/>
    <mergeCell ref="K17:L17"/>
    <mergeCell ref="M17:N17"/>
    <mergeCell ref="O17:P17"/>
    <mergeCell ref="Q17:R17"/>
    <mergeCell ref="C16:E16"/>
    <mergeCell ref="G16:H16"/>
    <mergeCell ref="I16:J16"/>
    <mergeCell ref="K16:L16"/>
    <mergeCell ref="M16:N16"/>
    <mergeCell ref="O16:P16"/>
    <mergeCell ref="S17:T17"/>
    <mergeCell ref="U17:V17"/>
    <mergeCell ref="C18:E18"/>
    <mergeCell ref="G18:H18"/>
    <mergeCell ref="I18:J18"/>
    <mergeCell ref="K18:L18"/>
    <mergeCell ref="M18:N18"/>
    <mergeCell ref="O18:P18"/>
    <mergeCell ref="Q18:R18"/>
    <mergeCell ref="S18:T18"/>
    <mergeCell ref="U18:V18"/>
    <mergeCell ref="C19:E19"/>
    <mergeCell ref="G19:H19"/>
    <mergeCell ref="I19:J19"/>
    <mergeCell ref="K19:L19"/>
    <mergeCell ref="M19:N19"/>
    <mergeCell ref="O19:P19"/>
    <mergeCell ref="Q19:R19"/>
    <mergeCell ref="S19:T19"/>
    <mergeCell ref="U19:V19"/>
    <mergeCell ref="Q20:R20"/>
    <mergeCell ref="S20:T20"/>
    <mergeCell ref="U20:V20"/>
    <mergeCell ref="A21:H21"/>
    <mergeCell ref="J21:Q21"/>
    <mergeCell ref="S21:V21"/>
    <mergeCell ref="C20:E20"/>
    <mergeCell ref="G20:H20"/>
    <mergeCell ref="I20:J20"/>
    <mergeCell ref="K20:L20"/>
    <mergeCell ref="M20:N20"/>
    <mergeCell ref="O20:P20"/>
    <mergeCell ref="C22:E22"/>
    <mergeCell ref="G22:H22"/>
    <mergeCell ref="L22:N22"/>
    <mergeCell ref="P22:Q22"/>
    <mergeCell ref="S22:V22"/>
    <mergeCell ref="C23:E23"/>
    <mergeCell ref="G23:H23"/>
    <mergeCell ref="L23:N23"/>
    <mergeCell ref="P23:Q23"/>
    <mergeCell ref="S23:V23"/>
    <mergeCell ref="P27:Q27"/>
    <mergeCell ref="S27:V27"/>
    <mergeCell ref="C24:E24"/>
    <mergeCell ref="G24:H24"/>
    <mergeCell ref="L24:N24"/>
    <mergeCell ref="P24:Q24"/>
    <mergeCell ref="S24:V24"/>
    <mergeCell ref="C25:E25"/>
    <mergeCell ref="G25:H25"/>
    <mergeCell ref="L25:N25"/>
    <mergeCell ref="P25:Q25"/>
    <mergeCell ref="S25:V25"/>
    <mergeCell ref="A2:B2"/>
    <mergeCell ref="C30:E30"/>
    <mergeCell ref="G30:H30"/>
    <mergeCell ref="L30:N30"/>
    <mergeCell ref="P30:Q30"/>
    <mergeCell ref="S30:V30"/>
    <mergeCell ref="C28:E28"/>
    <mergeCell ref="G28:H28"/>
    <mergeCell ref="L28:N28"/>
    <mergeCell ref="P28:Q28"/>
    <mergeCell ref="S28:V28"/>
    <mergeCell ref="C29:E29"/>
    <mergeCell ref="G29:H29"/>
    <mergeCell ref="L29:N29"/>
    <mergeCell ref="P29:Q29"/>
    <mergeCell ref="S29:V29"/>
    <mergeCell ref="C26:E26"/>
    <mergeCell ref="G26:H26"/>
    <mergeCell ref="L26:N26"/>
    <mergeCell ref="P26:Q26"/>
    <mergeCell ref="S26:V26"/>
    <mergeCell ref="C27:E27"/>
    <mergeCell ref="G27:H27"/>
    <mergeCell ref="L27:N27"/>
  </mergeCells>
  <conditionalFormatting sqref="P1:V1">
    <cfRule type="expression" dxfId="12" priority="1">
      <formula>$P$1&lt;&gt;0</formula>
    </cfRule>
  </conditionalFormatting>
  <printOptions horizontalCentered="1"/>
  <pageMargins left="0.23622047244094491" right="0.23622047244094491" top="0.43307086614173229" bottom="0.39370078740157483" header="0.23622047244094491" footer="0.23622047244094491"/>
  <pageSetup paperSize="9" scale="98" orientation="landscape" horizontalDpi="300" verticalDpi="30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18">
    <tabColor theme="4" tint="0.79998168889431442"/>
    <pageSetUpPr fitToPage="1"/>
  </sheetPr>
  <dimension ref="A1:V30"/>
  <sheetViews>
    <sheetView showZeros="0" workbookViewId="0">
      <selection activeCell="E186" sqref="E186"/>
    </sheetView>
  </sheetViews>
  <sheetFormatPr defaultRowHeight="12.75" x14ac:dyDescent="0.2"/>
  <cols>
    <col min="1" max="1" width="4.5703125" style="53" customWidth="1"/>
    <col min="2" max="2" width="5.140625" style="53" customWidth="1"/>
    <col min="3" max="4" width="6.5703125" style="53" customWidth="1"/>
    <col min="5" max="5" width="8" style="53" customWidth="1"/>
    <col min="6" max="6" width="13.140625" style="53" customWidth="1"/>
    <col min="7" max="22" width="6.5703125" style="53" customWidth="1"/>
    <col min="23" max="16384" width="9.140625" style="53"/>
  </cols>
  <sheetData>
    <row r="1" spans="1:22" ht="24.95" customHeight="1" x14ac:dyDescent="0.2">
      <c r="A1" s="623" t="s">
        <v>125</v>
      </c>
      <c r="B1" s="624"/>
      <c r="C1" s="624"/>
      <c r="D1" s="624"/>
      <c r="E1" s="624"/>
      <c r="F1" s="625">
        <f ca="1">TODAY()</f>
        <v>43214</v>
      </c>
      <c r="G1" s="544"/>
      <c r="H1" s="545"/>
      <c r="I1" s="626" t="s">
        <v>126</v>
      </c>
      <c r="J1" s="627"/>
      <c r="K1" s="628"/>
      <c r="L1" s="626" t="s">
        <v>210</v>
      </c>
      <c r="M1" s="629"/>
      <c r="N1" s="629"/>
      <c r="O1" s="629"/>
      <c r="P1" s="607">
        <f>IF('Lane Draws'!$T$42-COUNTIF('Lane Draws'!$T$32:$Y$39,"&gt;88")=0,0,CONCATENATE('Lane Draws'!$T$42-COUNTIF('Lane Draws'!$T$32:$Y$39,"&gt;88"), " Non Counters to put in lanes"))</f>
        <v>0</v>
      </c>
      <c r="Q1" s="608"/>
      <c r="R1" s="608"/>
      <c r="S1" s="608"/>
      <c r="T1" s="608"/>
      <c r="U1" s="608"/>
      <c r="V1" s="609"/>
    </row>
    <row r="2" spans="1:22" ht="24.95" customHeight="1" thickBot="1" x14ac:dyDescent="0.25">
      <c r="A2" s="574" t="s">
        <v>200</v>
      </c>
      <c r="B2" s="575"/>
      <c r="C2" s="636" t="s">
        <v>204</v>
      </c>
      <c r="D2" s="636"/>
      <c r="E2" s="600" t="s">
        <v>190</v>
      </c>
      <c r="F2" s="600"/>
      <c r="G2" s="600"/>
      <c r="H2" s="600"/>
      <c r="I2" s="601"/>
      <c r="J2" s="610" t="s">
        <v>127</v>
      </c>
      <c r="K2" s="610"/>
      <c r="L2" s="610"/>
      <c r="M2" s="610" t="s">
        <v>104</v>
      </c>
      <c r="N2" s="610"/>
      <c r="O2" s="610"/>
      <c r="P2" s="610"/>
      <c r="Q2" s="610"/>
      <c r="R2" s="610" t="s">
        <v>105</v>
      </c>
      <c r="S2" s="611"/>
      <c r="T2" s="611"/>
      <c r="U2" s="611"/>
      <c r="V2" s="612"/>
    </row>
    <row r="3" spans="1:22" x14ac:dyDescent="0.2">
      <c r="A3" s="613" t="s">
        <v>128</v>
      </c>
      <c r="B3" s="615" t="s">
        <v>129</v>
      </c>
      <c r="C3" s="617" t="s">
        <v>130</v>
      </c>
      <c r="D3" s="618"/>
      <c r="E3" s="619"/>
      <c r="F3" s="67"/>
      <c r="G3" s="621" t="s">
        <v>131</v>
      </c>
      <c r="H3" s="622"/>
      <c r="I3" s="622" t="s">
        <v>132</v>
      </c>
      <c r="J3" s="622"/>
      <c r="K3" s="622" t="s">
        <v>133</v>
      </c>
      <c r="L3" s="622"/>
      <c r="M3" s="622" t="s">
        <v>134</v>
      </c>
      <c r="N3" s="622"/>
      <c r="O3" s="630" t="s">
        <v>135</v>
      </c>
      <c r="P3" s="630"/>
      <c r="Q3" s="631" t="s">
        <v>136</v>
      </c>
      <c r="R3" s="631"/>
      <c r="S3" s="622" t="s">
        <v>137</v>
      </c>
      <c r="T3" s="622"/>
      <c r="U3" s="632"/>
      <c r="V3" s="633"/>
    </row>
    <row r="4" spans="1:22" ht="36" customHeight="1" x14ac:dyDescent="0.2">
      <c r="A4" s="614"/>
      <c r="B4" s="616"/>
      <c r="C4" s="620"/>
      <c r="D4" s="618"/>
      <c r="E4" s="619"/>
      <c r="F4" s="54" t="s">
        <v>109</v>
      </c>
      <c r="G4" s="634" t="s">
        <v>116</v>
      </c>
      <c r="H4" s="635"/>
      <c r="I4" s="634" t="s">
        <v>116</v>
      </c>
      <c r="J4" s="635"/>
      <c r="K4" s="634" t="s">
        <v>116</v>
      </c>
      <c r="L4" s="635"/>
      <c r="M4" s="634" t="s">
        <v>116</v>
      </c>
      <c r="N4" s="635"/>
      <c r="O4" s="602" t="s">
        <v>116</v>
      </c>
      <c r="P4" s="603"/>
      <c r="Q4" s="602" t="s">
        <v>116</v>
      </c>
      <c r="R4" s="603"/>
      <c r="S4" s="604" t="s">
        <v>116</v>
      </c>
      <c r="T4" s="526"/>
      <c r="U4" s="605" t="s">
        <v>138</v>
      </c>
      <c r="V4" s="606"/>
    </row>
    <row r="5" spans="1:22" ht="18" customHeight="1" x14ac:dyDescent="0.2">
      <c r="A5" s="68">
        <v>1</v>
      </c>
      <c r="B5" s="69">
        <f>'Lane Draws'!T32</f>
        <v>4</v>
      </c>
      <c r="C5" s="463" t="str">
        <f ca="1">IFERROR(INDIRECT("'"&amp;F5&amp;"-"&amp;A$2&amp;"'!D25"),VLOOKUP(B5,'U17 Non Counters'!$B$3:$D$86,2,FALSE))</f>
        <v>Chuka Akunna</v>
      </c>
      <c r="D5" s="463" t="str">
        <f t="shared" ref="D5:E5" ca="1" si="0">IFERROR(INDIRECT("'"&amp;C5&amp;"'!d18"),"")</f>
        <v/>
      </c>
      <c r="E5" s="463" t="str">
        <f t="shared" ca="1" si="0"/>
        <v/>
      </c>
      <c r="F5" s="70" t="str">
        <f>IFERROR(IF(B5="","",VLOOKUP(B5,Teams!$A$12:$B$29,2,FALSE)),CONCATENATE("NC-",VLOOKUP(B5,'U17 Non Counters'!$B$3:$D$86,3,FALSE)))</f>
        <v>DHH</v>
      </c>
      <c r="G5" s="514" t="s">
        <v>117</v>
      </c>
      <c r="H5" s="515"/>
      <c r="I5" s="513" t="s">
        <v>117</v>
      </c>
      <c r="J5" s="515"/>
      <c r="K5" s="513" t="s">
        <v>117</v>
      </c>
      <c r="L5" s="515"/>
      <c r="M5" s="513" t="s">
        <v>117</v>
      </c>
      <c r="N5" s="515"/>
      <c r="O5" s="597" t="s">
        <v>117</v>
      </c>
      <c r="P5" s="599"/>
      <c r="Q5" s="597" t="s">
        <v>117</v>
      </c>
      <c r="R5" s="598"/>
      <c r="S5" s="514" t="s">
        <v>117</v>
      </c>
      <c r="T5" s="515"/>
      <c r="U5" s="467"/>
      <c r="V5" s="497"/>
    </row>
    <row r="6" spans="1:22" ht="18" customHeight="1" x14ac:dyDescent="0.2">
      <c r="A6" s="68">
        <v>2</v>
      </c>
      <c r="B6" s="231">
        <f>'Lane Draws'!T33</f>
        <v>6</v>
      </c>
      <c r="C6" s="463" t="str">
        <f ca="1">IFERROR(INDIRECT("'"&amp;F6&amp;"-"&amp;A$2&amp;"'!D25"),VLOOKUP(B6,'U17 Non Counters'!$B$3:$D$86,2,FALSE))</f>
        <v>Ethan Tulloch</v>
      </c>
      <c r="D6" s="463" t="str">
        <f t="shared" ref="D6:D13" ca="1" si="1">IFERROR(INDIRECT("'"&amp;C6&amp;"'!d18"),"")</f>
        <v/>
      </c>
      <c r="E6" s="463" t="str">
        <f t="shared" ref="E6:E13" ca="1" si="2">IFERROR(INDIRECT("'"&amp;D6&amp;"'!d18"),"")</f>
        <v/>
      </c>
      <c r="F6" s="70" t="str">
        <f>IFERROR(IF(B6="","",VLOOKUP(B6,Teams!$A$12:$B$29,2,FALSE)),CONCATENATE("NC-",VLOOKUP(B6,'U17 Non Counters'!$B$3:$D$86,3,FALSE)))</f>
        <v>ISA</v>
      </c>
      <c r="G6" s="514" t="s">
        <v>117</v>
      </c>
      <c r="H6" s="515"/>
      <c r="I6" s="513" t="s">
        <v>117</v>
      </c>
      <c r="J6" s="515"/>
      <c r="K6" s="513" t="s">
        <v>117</v>
      </c>
      <c r="L6" s="515"/>
      <c r="M6" s="513" t="s">
        <v>117</v>
      </c>
      <c r="N6" s="515"/>
      <c r="O6" s="597" t="s">
        <v>117</v>
      </c>
      <c r="P6" s="599"/>
      <c r="Q6" s="597" t="s">
        <v>117</v>
      </c>
      <c r="R6" s="598"/>
      <c r="S6" s="514" t="s">
        <v>117</v>
      </c>
      <c r="T6" s="515"/>
      <c r="U6" s="467"/>
      <c r="V6" s="497"/>
    </row>
    <row r="7" spans="1:22" ht="18" customHeight="1" x14ac:dyDescent="0.2">
      <c r="A7" s="68">
        <v>3</v>
      </c>
      <c r="B7" s="231">
        <f>'Lane Draws'!T34</f>
        <v>7</v>
      </c>
      <c r="C7" s="463">
        <f ca="1">IFERROR(INDIRECT("'"&amp;F7&amp;"-"&amp;A$2&amp;"'!D25"),VLOOKUP(B7,'U17 Non Counters'!$B$3:$D$86,2,FALSE))</f>
        <v>0</v>
      </c>
      <c r="D7" s="463" t="str">
        <f t="shared" ca="1" si="1"/>
        <v/>
      </c>
      <c r="E7" s="463" t="str">
        <f t="shared" ca="1" si="2"/>
        <v/>
      </c>
      <c r="F7" s="70" t="str">
        <f>IFERROR(IF(B7="","",VLOOKUP(B7,Teams!$A$12:$B$29,2,FALSE)),CONCATENATE("NC-",VLOOKUP(B7,'U17 Non Counters'!$B$3:$D$86,3,FALSE)))</f>
        <v>MAC_PSH</v>
      </c>
      <c r="G7" s="514" t="s">
        <v>117</v>
      </c>
      <c r="H7" s="515"/>
      <c r="I7" s="513" t="s">
        <v>117</v>
      </c>
      <c r="J7" s="515"/>
      <c r="K7" s="513" t="s">
        <v>117</v>
      </c>
      <c r="L7" s="515"/>
      <c r="M7" s="513" t="s">
        <v>117</v>
      </c>
      <c r="N7" s="515"/>
      <c r="O7" s="597" t="s">
        <v>117</v>
      </c>
      <c r="P7" s="599"/>
      <c r="Q7" s="597" t="s">
        <v>117</v>
      </c>
      <c r="R7" s="598"/>
      <c r="S7" s="514" t="s">
        <v>117</v>
      </c>
      <c r="T7" s="515"/>
      <c r="U7" s="467"/>
      <c r="V7" s="497"/>
    </row>
    <row r="8" spans="1:22" ht="18" customHeight="1" x14ac:dyDescent="0.2">
      <c r="A8" s="68">
        <v>4</v>
      </c>
      <c r="B8" s="231">
        <f>'Lane Draws'!T35</f>
        <v>5</v>
      </c>
      <c r="C8" s="463" t="str">
        <f ca="1">IFERROR(INDIRECT("'"&amp;F8&amp;"-"&amp;A$2&amp;"'!D25"),VLOOKUP(B8,'U17 Non Counters'!$B$3:$D$86,2,FALSE))</f>
        <v>Matt MacFarlane</v>
      </c>
      <c r="D8" s="463" t="str">
        <f t="shared" ca="1" si="1"/>
        <v/>
      </c>
      <c r="E8" s="463" t="str">
        <f t="shared" ca="1" si="2"/>
        <v/>
      </c>
      <c r="F8" s="70" t="str">
        <f>IFERROR(IF(B8="","",VLOOKUP(B8,Teams!$A$12:$B$29,2,FALSE)),CONCATENATE("NC-",VLOOKUP(B8,'U17 Non Counters'!$B$3:$D$86,3,FALSE)))</f>
        <v>IH</v>
      </c>
      <c r="G8" s="514" t="s">
        <v>117</v>
      </c>
      <c r="H8" s="515"/>
      <c r="I8" s="513" t="s">
        <v>117</v>
      </c>
      <c r="J8" s="515"/>
      <c r="K8" s="513" t="s">
        <v>117</v>
      </c>
      <c r="L8" s="515"/>
      <c r="M8" s="513" t="s">
        <v>117</v>
      </c>
      <c r="N8" s="515"/>
      <c r="O8" s="597" t="s">
        <v>117</v>
      </c>
      <c r="P8" s="599"/>
      <c r="Q8" s="597" t="s">
        <v>117</v>
      </c>
      <c r="R8" s="598"/>
      <c r="S8" s="514" t="s">
        <v>117</v>
      </c>
      <c r="T8" s="515"/>
      <c r="U8" s="467"/>
      <c r="V8" s="497"/>
    </row>
    <row r="9" spans="1:22" ht="18" customHeight="1" x14ac:dyDescent="0.2">
      <c r="A9" s="68">
        <v>5</v>
      </c>
      <c r="B9" s="231">
        <f>'Lane Draws'!T36</f>
        <v>1</v>
      </c>
      <c r="C9" s="463">
        <f ca="1">IFERROR(INDIRECT("'"&amp;F9&amp;"-"&amp;A$2&amp;"'!D25"),VLOOKUP(B9,'U17 Non Counters'!$B$3:$D$86,2,FALSE))</f>
        <v>0</v>
      </c>
      <c r="D9" s="463" t="str">
        <f t="shared" ca="1" si="1"/>
        <v/>
      </c>
      <c r="E9" s="463" t="str">
        <f t="shared" ca="1" si="2"/>
        <v/>
      </c>
      <c r="F9" s="70" t="str">
        <f>IFERROR(IF(B9="","",VLOOKUP(B9,Teams!$A$12:$B$29,2,FALSE)),CONCATENATE("NC-",VLOOKUP(B9,'U17 Non Counters'!$B$3:$D$86,3,FALSE)))</f>
        <v>AAAC</v>
      </c>
      <c r="G9" s="514" t="s">
        <v>117</v>
      </c>
      <c r="H9" s="515"/>
      <c r="I9" s="513" t="s">
        <v>117</v>
      </c>
      <c r="J9" s="515"/>
      <c r="K9" s="513" t="s">
        <v>117</v>
      </c>
      <c r="L9" s="515"/>
      <c r="M9" s="513" t="s">
        <v>117</v>
      </c>
      <c r="N9" s="515"/>
      <c r="O9" s="597" t="s">
        <v>117</v>
      </c>
      <c r="P9" s="599"/>
      <c r="Q9" s="597" t="s">
        <v>117</v>
      </c>
      <c r="R9" s="598"/>
      <c r="S9" s="514" t="s">
        <v>117</v>
      </c>
      <c r="T9" s="515"/>
      <c r="U9" s="467"/>
      <c r="V9" s="497"/>
    </row>
    <row r="10" spans="1:22" ht="18" customHeight="1" x14ac:dyDescent="0.2">
      <c r="A10" s="68">
        <v>6</v>
      </c>
      <c r="B10" s="231">
        <f>'Lane Draws'!T37</f>
        <v>3</v>
      </c>
      <c r="C10" s="463">
        <f ca="1">IFERROR(INDIRECT("'"&amp;F10&amp;"-"&amp;A$2&amp;"'!D25"),VLOOKUP(B10,'U17 Non Counters'!$B$3:$D$86,2,FALSE))</f>
        <v>0</v>
      </c>
      <c r="D10" s="463" t="str">
        <f t="shared" ca="1" si="1"/>
        <v/>
      </c>
      <c r="E10" s="463" t="str">
        <f t="shared" ca="1" si="2"/>
        <v/>
      </c>
      <c r="F10" s="70" t="str">
        <f>IFERROR(IF(B10="","",VLOOKUP(B10,Teams!$A$12:$B$29,2,FALSE)),CONCATENATE("NC-",VLOOKUP(B10,'U17 Non Counters'!$B$3:$D$86,3,FALSE)))</f>
        <v>BSAC</v>
      </c>
      <c r="G10" s="514" t="s">
        <v>117</v>
      </c>
      <c r="H10" s="515"/>
      <c r="I10" s="513" t="s">
        <v>117</v>
      </c>
      <c r="J10" s="515"/>
      <c r="K10" s="513" t="s">
        <v>117</v>
      </c>
      <c r="L10" s="515"/>
      <c r="M10" s="513" t="s">
        <v>117</v>
      </c>
      <c r="N10" s="515"/>
      <c r="O10" s="597" t="s">
        <v>117</v>
      </c>
      <c r="P10" s="599"/>
      <c r="Q10" s="597" t="s">
        <v>117</v>
      </c>
      <c r="R10" s="598"/>
      <c r="S10" s="514" t="s">
        <v>117</v>
      </c>
      <c r="T10" s="515"/>
      <c r="U10" s="467"/>
      <c r="V10" s="497"/>
    </row>
    <row r="11" spans="1:22" ht="18" customHeight="1" x14ac:dyDescent="0.2">
      <c r="A11" s="68">
        <v>7</v>
      </c>
      <c r="B11" s="231">
        <f>'Lane Draws'!T38</f>
        <v>2</v>
      </c>
      <c r="C11" s="463">
        <f ca="1">IFERROR(INDIRECT("'"&amp;F11&amp;"-"&amp;A$2&amp;"'!D25"),VLOOKUP(B11,'U17 Non Counters'!$B$3:$D$86,2,FALSE))</f>
        <v>0</v>
      </c>
      <c r="D11" s="463" t="str">
        <f t="shared" ca="1" si="1"/>
        <v/>
      </c>
      <c r="E11" s="463" t="str">
        <f t="shared" ca="1" si="2"/>
        <v/>
      </c>
      <c r="F11" s="70" t="str">
        <f>IFERROR(IF(B11="","",VLOOKUP(B11,Teams!$A$12:$B$29,2,FALSE)),CONCATENATE("NC-",VLOOKUP(B11,'U17 Non Counters'!$B$3:$D$86,3,FALSE)))</f>
        <v>ADAC</v>
      </c>
      <c r="G11" s="514" t="s">
        <v>117</v>
      </c>
      <c r="H11" s="515"/>
      <c r="I11" s="513" t="s">
        <v>117</v>
      </c>
      <c r="J11" s="515"/>
      <c r="K11" s="513" t="s">
        <v>117</v>
      </c>
      <c r="L11" s="515"/>
      <c r="M11" s="513" t="s">
        <v>117</v>
      </c>
      <c r="N11" s="515"/>
      <c r="O11" s="597" t="s">
        <v>117</v>
      </c>
      <c r="P11" s="599"/>
      <c r="Q11" s="597" t="s">
        <v>117</v>
      </c>
      <c r="R11" s="598"/>
      <c r="S11" s="514" t="s">
        <v>117</v>
      </c>
      <c r="T11" s="515"/>
      <c r="U11" s="467"/>
      <c r="V11" s="497"/>
    </row>
    <row r="12" spans="1:22" ht="18" customHeight="1" x14ac:dyDescent="0.2">
      <c r="A12" s="68">
        <v>8</v>
      </c>
      <c r="B12" s="231">
        <f>'Lane Draws'!T39</f>
        <v>8</v>
      </c>
      <c r="C12" s="463">
        <f ca="1">IFERROR(INDIRECT("'"&amp;F12&amp;"-"&amp;A$2&amp;"'!D25"),VLOOKUP(B12,'U17 Non Counters'!$B$3:$D$86,2,FALSE))</f>
        <v>0</v>
      </c>
      <c r="D12" s="463" t="str">
        <f t="shared" ca="1" si="1"/>
        <v/>
      </c>
      <c r="E12" s="463" t="str">
        <f t="shared" ca="1" si="2"/>
        <v/>
      </c>
      <c r="F12" s="70" t="str">
        <f>IFERROR(IF(B12="","",VLOOKUP(B12,Teams!$A$12:$B$29,2,FALSE)),CONCATENATE("NC-",VLOOKUP(B12,'U17 Non Counters'!$B$3:$D$86,3,FALSE)))</f>
        <v>TN</v>
      </c>
      <c r="G12" s="514" t="s">
        <v>117</v>
      </c>
      <c r="H12" s="515"/>
      <c r="I12" s="513" t="s">
        <v>117</v>
      </c>
      <c r="J12" s="515"/>
      <c r="K12" s="513" t="s">
        <v>117</v>
      </c>
      <c r="L12" s="515"/>
      <c r="M12" s="513" t="s">
        <v>117</v>
      </c>
      <c r="N12" s="515"/>
      <c r="O12" s="597" t="s">
        <v>117</v>
      </c>
      <c r="P12" s="599"/>
      <c r="Q12" s="597" t="s">
        <v>117</v>
      </c>
      <c r="R12" s="598"/>
      <c r="S12" s="514" t="s">
        <v>117</v>
      </c>
      <c r="T12" s="515"/>
      <c r="U12" s="467"/>
      <c r="V12" s="497"/>
    </row>
    <row r="13" spans="1:22" ht="18" customHeight="1" x14ac:dyDescent="0.2">
      <c r="A13" s="68">
        <v>9</v>
      </c>
      <c r="B13" s="69">
        <f>'Lane Draws'!W32</f>
        <v>44</v>
      </c>
      <c r="C13" s="463">
        <f ca="1">IFERROR(INDIRECT("'"&amp;F13&amp;"-"&amp;A$2&amp;"'!D26"),VLOOKUP(B13,'U17 Non Counters'!$B$3:$D$86,2,FALSE))</f>
        <v>0</v>
      </c>
      <c r="D13" s="463" t="str">
        <f t="shared" ca="1" si="1"/>
        <v/>
      </c>
      <c r="E13" s="463" t="str">
        <f t="shared" ca="1" si="2"/>
        <v/>
      </c>
      <c r="F13" s="70" t="str">
        <f>IFERROR(IF(B13="","",VLOOKUP(B13,Teams!$A$12:$B$29,2,FALSE)),CONCATENATE("NC-",VLOOKUP(B13,'U17 Non Counters'!$B$3:$D$86,3,FALSE)))</f>
        <v>DHH</v>
      </c>
      <c r="G13" s="514" t="s">
        <v>117</v>
      </c>
      <c r="H13" s="515"/>
      <c r="I13" s="513" t="s">
        <v>117</v>
      </c>
      <c r="J13" s="515"/>
      <c r="K13" s="513" t="s">
        <v>117</v>
      </c>
      <c r="L13" s="515"/>
      <c r="M13" s="513" t="s">
        <v>117</v>
      </c>
      <c r="N13" s="515"/>
      <c r="O13" s="597" t="s">
        <v>117</v>
      </c>
      <c r="P13" s="599"/>
      <c r="Q13" s="597" t="s">
        <v>117</v>
      </c>
      <c r="R13" s="598"/>
      <c r="S13" s="514" t="s">
        <v>117</v>
      </c>
      <c r="T13" s="515"/>
      <c r="U13" s="467"/>
      <c r="V13" s="497"/>
    </row>
    <row r="14" spans="1:22" ht="18" customHeight="1" x14ac:dyDescent="0.2">
      <c r="A14" s="68">
        <v>10</v>
      </c>
      <c r="B14" s="231">
        <f>'Lane Draws'!W33</f>
        <v>66</v>
      </c>
      <c r="C14" s="463">
        <f ca="1">IFERROR(INDIRECT("'"&amp;F14&amp;"-"&amp;A$2&amp;"'!D26"),VLOOKUP(B14,'U17 Non Counters'!$B$3:$D$86,2,FALSE))</f>
        <v>0</v>
      </c>
      <c r="D14" s="463" t="str">
        <f t="shared" ref="D14:D20" ca="1" si="3">IFERROR(INDIRECT("'"&amp;C14&amp;"'!d18"),"")</f>
        <v/>
      </c>
      <c r="E14" s="463" t="str">
        <f t="shared" ref="E14:E20" ca="1" si="4">IFERROR(INDIRECT("'"&amp;D14&amp;"'!d18"),"")</f>
        <v/>
      </c>
      <c r="F14" s="70" t="str">
        <f>IFERROR(IF(B14="","",VLOOKUP(B14,Teams!$A$12:$B$29,2,FALSE)),CONCATENATE("NC-",VLOOKUP(B14,'U17 Non Counters'!$B$3:$D$86,3,FALSE)))</f>
        <v>ISA</v>
      </c>
      <c r="G14" s="514" t="s">
        <v>117</v>
      </c>
      <c r="H14" s="515"/>
      <c r="I14" s="513" t="s">
        <v>117</v>
      </c>
      <c r="J14" s="515"/>
      <c r="K14" s="513" t="s">
        <v>117</v>
      </c>
      <c r="L14" s="515"/>
      <c r="M14" s="513" t="s">
        <v>117</v>
      </c>
      <c r="N14" s="515"/>
      <c r="O14" s="597" t="s">
        <v>117</v>
      </c>
      <c r="P14" s="599"/>
      <c r="Q14" s="597" t="s">
        <v>117</v>
      </c>
      <c r="R14" s="598"/>
      <c r="S14" s="514" t="s">
        <v>117</v>
      </c>
      <c r="T14" s="515"/>
      <c r="U14" s="467"/>
      <c r="V14" s="497"/>
    </row>
    <row r="15" spans="1:22" ht="18" customHeight="1" x14ac:dyDescent="0.2">
      <c r="A15" s="68">
        <v>11</v>
      </c>
      <c r="B15" s="231">
        <f>'Lane Draws'!W34</f>
        <v>77</v>
      </c>
      <c r="C15" s="463">
        <f ca="1">IFERROR(INDIRECT("'"&amp;F15&amp;"-"&amp;A$2&amp;"'!D26"),VLOOKUP(B15,'U17 Non Counters'!$B$3:$D$86,2,FALSE))</f>
        <v>0</v>
      </c>
      <c r="D15" s="463" t="str">
        <f t="shared" ca="1" si="3"/>
        <v/>
      </c>
      <c r="E15" s="463" t="str">
        <f t="shared" ca="1" si="4"/>
        <v/>
      </c>
      <c r="F15" s="70" t="str">
        <f>IFERROR(IF(B15="","",VLOOKUP(B15,Teams!$A$12:$B$29,2,FALSE)),CONCATENATE("NC-",VLOOKUP(B15,'U17 Non Counters'!$B$3:$D$86,3,FALSE)))</f>
        <v>MAC_PSH</v>
      </c>
      <c r="G15" s="514" t="s">
        <v>117</v>
      </c>
      <c r="H15" s="515"/>
      <c r="I15" s="513" t="s">
        <v>117</v>
      </c>
      <c r="J15" s="515"/>
      <c r="K15" s="513" t="s">
        <v>117</v>
      </c>
      <c r="L15" s="515"/>
      <c r="M15" s="513" t="s">
        <v>117</v>
      </c>
      <c r="N15" s="515"/>
      <c r="O15" s="597" t="s">
        <v>117</v>
      </c>
      <c r="P15" s="599"/>
      <c r="Q15" s="597" t="s">
        <v>117</v>
      </c>
      <c r="R15" s="598"/>
      <c r="S15" s="514" t="s">
        <v>117</v>
      </c>
      <c r="T15" s="515"/>
      <c r="U15" s="467"/>
      <c r="V15" s="497"/>
    </row>
    <row r="16" spans="1:22" ht="18" customHeight="1" x14ac:dyDescent="0.2">
      <c r="A16" s="68">
        <v>12</v>
      </c>
      <c r="B16" s="231">
        <f>'Lane Draws'!W35</f>
        <v>55</v>
      </c>
      <c r="C16" s="463" t="str">
        <f ca="1">IFERROR(INDIRECT("'"&amp;F16&amp;"-"&amp;A$2&amp;"'!D26"),VLOOKUP(B16,'U17 Non Counters'!$B$3:$D$86,2,FALSE))</f>
        <v>Victor Jude Eze</v>
      </c>
      <c r="D16" s="463" t="str">
        <f t="shared" ca="1" si="3"/>
        <v/>
      </c>
      <c r="E16" s="463" t="str">
        <f t="shared" ca="1" si="4"/>
        <v/>
      </c>
      <c r="F16" s="70" t="str">
        <f>IFERROR(IF(B16="","",VLOOKUP(B16,Teams!$A$12:$B$29,2,FALSE)),CONCATENATE("NC-",VLOOKUP(B16,'U17 Non Counters'!$B$3:$D$86,3,FALSE)))</f>
        <v>IH</v>
      </c>
      <c r="G16" s="514" t="s">
        <v>117</v>
      </c>
      <c r="H16" s="515"/>
      <c r="I16" s="513" t="s">
        <v>117</v>
      </c>
      <c r="J16" s="515"/>
      <c r="K16" s="513" t="s">
        <v>117</v>
      </c>
      <c r="L16" s="515"/>
      <c r="M16" s="513" t="s">
        <v>117</v>
      </c>
      <c r="N16" s="515"/>
      <c r="O16" s="597" t="s">
        <v>117</v>
      </c>
      <c r="P16" s="599"/>
      <c r="Q16" s="597" t="s">
        <v>117</v>
      </c>
      <c r="R16" s="598"/>
      <c r="S16" s="514" t="s">
        <v>117</v>
      </c>
      <c r="T16" s="515"/>
      <c r="U16" s="467"/>
      <c r="V16" s="497"/>
    </row>
    <row r="17" spans="1:22" ht="18" customHeight="1" x14ac:dyDescent="0.2">
      <c r="A17" s="68">
        <v>13</v>
      </c>
      <c r="B17" s="231">
        <f>'Lane Draws'!W36</f>
        <v>11</v>
      </c>
      <c r="C17" s="463">
        <f ca="1">IFERROR(INDIRECT("'"&amp;F17&amp;"-"&amp;A$2&amp;"'!D26"),VLOOKUP(B17,'U17 Non Counters'!$B$3:$D$86,2,FALSE))</f>
        <v>0</v>
      </c>
      <c r="D17" s="463" t="str">
        <f t="shared" ca="1" si="3"/>
        <v/>
      </c>
      <c r="E17" s="463" t="str">
        <f t="shared" ca="1" si="4"/>
        <v/>
      </c>
      <c r="F17" s="70" t="str">
        <f>IFERROR(IF(B17="","",VLOOKUP(B17,Teams!$A$12:$B$29,2,FALSE)),CONCATENATE("NC-",VLOOKUP(B17,'U17 Non Counters'!$B$3:$D$86,3,FALSE)))</f>
        <v>AAAC</v>
      </c>
      <c r="G17" s="514" t="s">
        <v>117</v>
      </c>
      <c r="H17" s="515"/>
      <c r="I17" s="513" t="s">
        <v>117</v>
      </c>
      <c r="J17" s="515"/>
      <c r="K17" s="513" t="s">
        <v>117</v>
      </c>
      <c r="L17" s="515"/>
      <c r="M17" s="513" t="s">
        <v>117</v>
      </c>
      <c r="N17" s="515"/>
      <c r="O17" s="597" t="s">
        <v>117</v>
      </c>
      <c r="P17" s="599"/>
      <c r="Q17" s="597" t="s">
        <v>117</v>
      </c>
      <c r="R17" s="598"/>
      <c r="S17" s="514" t="s">
        <v>117</v>
      </c>
      <c r="T17" s="515"/>
      <c r="U17" s="467"/>
      <c r="V17" s="497"/>
    </row>
    <row r="18" spans="1:22" ht="18" customHeight="1" x14ac:dyDescent="0.2">
      <c r="A18" s="68">
        <v>14</v>
      </c>
      <c r="B18" s="231">
        <f>'Lane Draws'!W37</f>
        <v>33</v>
      </c>
      <c r="C18" s="463">
        <f ca="1">IFERROR(INDIRECT("'"&amp;F18&amp;"-"&amp;A$2&amp;"'!D26"),VLOOKUP(B18,'U17 Non Counters'!$B$3:$D$86,2,FALSE))</f>
        <v>0</v>
      </c>
      <c r="D18" s="463" t="str">
        <f t="shared" ca="1" si="3"/>
        <v/>
      </c>
      <c r="E18" s="463" t="str">
        <f t="shared" ca="1" si="4"/>
        <v/>
      </c>
      <c r="F18" s="70" t="str">
        <f>IFERROR(IF(B18="","",VLOOKUP(B18,Teams!$A$12:$B$29,2,FALSE)),CONCATENATE("NC-",VLOOKUP(B18,'U17 Non Counters'!$B$3:$D$86,3,FALSE)))</f>
        <v>BSAC</v>
      </c>
      <c r="G18" s="514" t="s">
        <v>117</v>
      </c>
      <c r="H18" s="515"/>
      <c r="I18" s="513" t="s">
        <v>117</v>
      </c>
      <c r="J18" s="515"/>
      <c r="K18" s="513" t="s">
        <v>117</v>
      </c>
      <c r="L18" s="515"/>
      <c r="M18" s="513" t="s">
        <v>117</v>
      </c>
      <c r="N18" s="515"/>
      <c r="O18" s="597" t="s">
        <v>117</v>
      </c>
      <c r="P18" s="599"/>
      <c r="Q18" s="597" t="s">
        <v>117</v>
      </c>
      <c r="R18" s="598"/>
      <c r="S18" s="514" t="s">
        <v>117</v>
      </c>
      <c r="T18" s="515"/>
      <c r="U18" s="467"/>
      <c r="V18" s="497"/>
    </row>
    <row r="19" spans="1:22" ht="18" customHeight="1" x14ac:dyDescent="0.2">
      <c r="A19" s="68">
        <v>15</v>
      </c>
      <c r="B19" s="231">
        <f>'Lane Draws'!W38</f>
        <v>22</v>
      </c>
      <c r="C19" s="463">
        <f ca="1">IFERROR(INDIRECT("'"&amp;F19&amp;"-"&amp;A$2&amp;"'!D26"),VLOOKUP(B19,'U17 Non Counters'!$B$3:$D$86,2,FALSE))</f>
        <v>0</v>
      </c>
      <c r="D19" s="463" t="str">
        <f t="shared" ca="1" si="3"/>
        <v/>
      </c>
      <c r="E19" s="463" t="str">
        <f t="shared" ca="1" si="4"/>
        <v/>
      </c>
      <c r="F19" s="70" t="str">
        <f>IFERROR(IF(B19="","",VLOOKUP(B19,Teams!$A$12:$B$29,2,FALSE)),CONCATENATE("NC-",VLOOKUP(B19,'U17 Non Counters'!$B$3:$D$86,3,FALSE)))</f>
        <v>ADAC</v>
      </c>
      <c r="G19" s="514" t="s">
        <v>117</v>
      </c>
      <c r="H19" s="515"/>
      <c r="I19" s="513" t="s">
        <v>117</v>
      </c>
      <c r="J19" s="515"/>
      <c r="K19" s="513" t="s">
        <v>117</v>
      </c>
      <c r="L19" s="515"/>
      <c r="M19" s="513" t="s">
        <v>117</v>
      </c>
      <c r="N19" s="515"/>
      <c r="O19" s="597" t="s">
        <v>117</v>
      </c>
      <c r="P19" s="599"/>
      <c r="Q19" s="597" t="s">
        <v>117</v>
      </c>
      <c r="R19" s="598"/>
      <c r="S19" s="514" t="s">
        <v>117</v>
      </c>
      <c r="T19" s="515"/>
      <c r="U19" s="467"/>
      <c r="V19" s="497"/>
    </row>
    <row r="20" spans="1:22" ht="18" customHeight="1" thickBot="1" x14ac:dyDescent="0.25">
      <c r="A20" s="68">
        <v>16</v>
      </c>
      <c r="B20" s="231">
        <f>'Lane Draws'!W39</f>
        <v>88</v>
      </c>
      <c r="C20" s="463">
        <f ca="1">IFERROR(INDIRECT("'"&amp;F20&amp;"-"&amp;A$2&amp;"'!D26"),VLOOKUP(B20,'U17 Non Counters'!$B$3:$D$86,2,FALSE))</f>
        <v>0</v>
      </c>
      <c r="D20" s="463" t="str">
        <f t="shared" ca="1" si="3"/>
        <v/>
      </c>
      <c r="E20" s="463" t="str">
        <f t="shared" ca="1" si="4"/>
        <v/>
      </c>
      <c r="F20" s="70" t="str">
        <f>IFERROR(IF(B20="","",VLOOKUP(B20,Teams!$A$12:$B$29,2,FALSE)),CONCATENATE("NC-",VLOOKUP(B20,'U17 Non Counters'!$B$3:$D$86,3,FALSE)))</f>
        <v>TN</v>
      </c>
      <c r="G20" s="514" t="s">
        <v>117</v>
      </c>
      <c r="H20" s="515"/>
      <c r="I20" s="513" t="s">
        <v>117</v>
      </c>
      <c r="J20" s="515"/>
      <c r="K20" s="513" t="s">
        <v>117</v>
      </c>
      <c r="L20" s="515"/>
      <c r="M20" s="513" t="s">
        <v>117</v>
      </c>
      <c r="N20" s="515"/>
      <c r="O20" s="597" t="s">
        <v>117</v>
      </c>
      <c r="P20" s="599"/>
      <c r="Q20" s="597" t="s">
        <v>117</v>
      </c>
      <c r="R20" s="598"/>
      <c r="S20" s="514" t="s">
        <v>117</v>
      </c>
      <c r="T20" s="515"/>
      <c r="U20" s="462"/>
      <c r="V20" s="520"/>
    </row>
    <row r="21" spans="1:22" ht="15.95" customHeight="1" thickBot="1" x14ac:dyDescent="0.25">
      <c r="A21" s="480" t="s">
        <v>118</v>
      </c>
      <c r="B21" s="481"/>
      <c r="C21" s="481"/>
      <c r="D21" s="481"/>
      <c r="E21" s="481"/>
      <c r="F21" s="481"/>
      <c r="G21" s="481"/>
      <c r="H21" s="481"/>
      <c r="I21" s="71"/>
      <c r="J21" s="480" t="s">
        <v>119</v>
      </c>
      <c r="K21" s="481"/>
      <c r="L21" s="481"/>
      <c r="M21" s="481"/>
      <c r="N21" s="481"/>
      <c r="O21" s="481"/>
      <c r="P21" s="481"/>
      <c r="Q21" s="481"/>
      <c r="R21" s="71"/>
      <c r="S21" s="480" t="s">
        <v>139</v>
      </c>
      <c r="T21" s="481"/>
      <c r="U21" s="481"/>
      <c r="V21" s="482"/>
    </row>
    <row r="22" spans="1:22" ht="15.95" customHeight="1" x14ac:dyDescent="0.2">
      <c r="A22" s="72" t="s">
        <v>140</v>
      </c>
      <c r="B22" s="73" t="s">
        <v>141</v>
      </c>
      <c r="C22" s="591" t="s">
        <v>108</v>
      </c>
      <c r="D22" s="592"/>
      <c r="E22" s="592"/>
      <c r="F22" s="64" t="s">
        <v>109</v>
      </c>
      <c r="G22" s="593" t="s">
        <v>116</v>
      </c>
      <c r="H22" s="593"/>
      <c r="I22" s="74" t="s">
        <v>142</v>
      </c>
      <c r="J22" s="72" t="s">
        <v>140</v>
      </c>
      <c r="K22" s="73" t="s">
        <v>141</v>
      </c>
      <c r="L22" s="594" t="s">
        <v>108</v>
      </c>
      <c r="M22" s="595"/>
      <c r="N22" s="596"/>
      <c r="O22" s="64" t="s">
        <v>109</v>
      </c>
      <c r="P22" s="593" t="s">
        <v>116</v>
      </c>
      <c r="Q22" s="593"/>
      <c r="R22" s="73" t="s">
        <v>142</v>
      </c>
      <c r="S22" s="585"/>
      <c r="T22" s="586"/>
      <c r="U22" s="586"/>
      <c r="V22" s="587"/>
    </row>
    <row r="23" spans="1:22" ht="15.95" customHeight="1" thickBot="1" x14ac:dyDescent="0.25">
      <c r="A23" s="65">
        <v>1</v>
      </c>
      <c r="B23" s="58"/>
      <c r="C23" s="484"/>
      <c r="D23" s="581"/>
      <c r="E23" s="581"/>
      <c r="F23" s="60"/>
      <c r="G23" s="513" t="s">
        <v>117</v>
      </c>
      <c r="H23" s="515"/>
      <c r="I23" s="75"/>
      <c r="J23" s="76" t="s">
        <v>143</v>
      </c>
      <c r="K23" s="58"/>
      <c r="L23" s="513"/>
      <c r="M23" s="502"/>
      <c r="N23" s="501"/>
      <c r="O23" s="60"/>
      <c r="P23" s="513" t="s">
        <v>117</v>
      </c>
      <c r="Q23" s="515"/>
      <c r="R23" s="59"/>
      <c r="S23" s="588"/>
      <c r="T23" s="589"/>
      <c r="U23" s="589"/>
      <c r="V23" s="590"/>
    </row>
    <row r="24" spans="1:22" ht="15.95" customHeight="1" x14ac:dyDescent="0.2">
      <c r="A24" s="65">
        <v>2</v>
      </c>
      <c r="B24" s="58"/>
      <c r="C24" s="484"/>
      <c r="D24" s="581"/>
      <c r="E24" s="581"/>
      <c r="F24" s="60"/>
      <c r="G24" s="513" t="s">
        <v>117</v>
      </c>
      <c r="H24" s="515"/>
      <c r="I24" s="75"/>
      <c r="J24" s="76" t="s">
        <v>144</v>
      </c>
      <c r="K24" s="58"/>
      <c r="L24" s="513"/>
      <c r="M24" s="502"/>
      <c r="N24" s="501"/>
      <c r="O24" s="60"/>
      <c r="P24" s="513" t="s">
        <v>117</v>
      </c>
      <c r="Q24" s="515"/>
      <c r="R24" s="59"/>
      <c r="S24" s="585"/>
      <c r="T24" s="586"/>
      <c r="U24" s="586"/>
      <c r="V24" s="587"/>
    </row>
    <row r="25" spans="1:22" ht="15.95" customHeight="1" thickBot="1" x14ac:dyDescent="0.25">
      <c r="A25" s="65">
        <v>3</v>
      </c>
      <c r="B25" s="58"/>
      <c r="C25" s="484"/>
      <c r="D25" s="581"/>
      <c r="E25" s="581"/>
      <c r="F25" s="60"/>
      <c r="G25" s="513" t="s">
        <v>117</v>
      </c>
      <c r="H25" s="515"/>
      <c r="I25" s="75"/>
      <c r="J25" s="76" t="s">
        <v>145</v>
      </c>
      <c r="K25" s="58"/>
      <c r="L25" s="513"/>
      <c r="M25" s="502"/>
      <c r="N25" s="501"/>
      <c r="O25" s="60"/>
      <c r="P25" s="513" t="s">
        <v>117</v>
      </c>
      <c r="Q25" s="515"/>
      <c r="R25" s="59"/>
      <c r="S25" s="588"/>
      <c r="T25" s="589"/>
      <c r="U25" s="589"/>
      <c r="V25" s="590"/>
    </row>
    <row r="26" spans="1:22" ht="15.95" customHeight="1" x14ac:dyDescent="0.2">
      <c r="A26" s="65">
        <v>4</v>
      </c>
      <c r="B26" s="58"/>
      <c r="C26" s="484"/>
      <c r="D26" s="581"/>
      <c r="E26" s="581"/>
      <c r="F26" s="60"/>
      <c r="G26" s="513" t="s">
        <v>117</v>
      </c>
      <c r="H26" s="515"/>
      <c r="I26" s="75"/>
      <c r="J26" s="76" t="s">
        <v>146</v>
      </c>
      <c r="K26" s="58"/>
      <c r="L26" s="513"/>
      <c r="M26" s="502"/>
      <c r="N26" s="501"/>
      <c r="O26" s="60"/>
      <c r="P26" s="513" t="s">
        <v>117</v>
      </c>
      <c r="Q26" s="515"/>
      <c r="R26" s="59"/>
      <c r="S26" s="585"/>
      <c r="T26" s="586"/>
      <c r="U26" s="586"/>
      <c r="V26" s="587"/>
    </row>
    <row r="27" spans="1:22" ht="15.95" customHeight="1" thickBot="1" x14ac:dyDescent="0.25">
      <c r="A27" s="65">
        <v>5</v>
      </c>
      <c r="B27" s="58"/>
      <c r="C27" s="484"/>
      <c r="D27" s="581"/>
      <c r="E27" s="581"/>
      <c r="F27" s="60"/>
      <c r="G27" s="513" t="s">
        <v>117</v>
      </c>
      <c r="H27" s="515"/>
      <c r="I27" s="75"/>
      <c r="J27" s="76" t="s">
        <v>147</v>
      </c>
      <c r="K27" s="58"/>
      <c r="L27" s="513"/>
      <c r="M27" s="502"/>
      <c r="N27" s="501"/>
      <c r="O27" s="60"/>
      <c r="P27" s="513" t="s">
        <v>117</v>
      </c>
      <c r="Q27" s="515"/>
      <c r="R27" s="59"/>
      <c r="S27" s="588"/>
      <c r="T27" s="589"/>
      <c r="U27" s="589"/>
      <c r="V27" s="590"/>
    </row>
    <row r="28" spans="1:22" ht="15.95" customHeight="1" thickBot="1" x14ac:dyDescent="0.25">
      <c r="A28" s="65">
        <v>6</v>
      </c>
      <c r="B28" s="58"/>
      <c r="C28" s="484"/>
      <c r="D28" s="581"/>
      <c r="E28" s="581"/>
      <c r="F28" s="60"/>
      <c r="G28" s="513" t="s">
        <v>117</v>
      </c>
      <c r="H28" s="515"/>
      <c r="I28" s="75"/>
      <c r="J28" s="76" t="s">
        <v>148</v>
      </c>
      <c r="K28" s="58"/>
      <c r="L28" s="513"/>
      <c r="M28" s="502"/>
      <c r="N28" s="501"/>
      <c r="O28" s="60"/>
      <c r="P28" s="513" t="s">
        <v>117</v>
      </c>
      <c r="Q28" s="515"/>
      <c r="R28" s="59"/>
      <c r="S28" s="582" t="s">
        <v>124</v>
      </c>
      <c r="T28" s="583"/>
      <c r="U28" s="583"/>
      <c r="V28" s="584"/>
    </row>
    <row r="29" spans="1:22" ht="15.95" customHeight="1" x14ac:dyDescent="0.2">
      <c r="A29" s="65">
        <v>7</v>
      </c>
      <c r="B29" s="58"/>
      <c r="C29" s="484"/>
      <c r="D29" s="581"/>
      <c r="E29" s="581"/>
      <c r="F29" s="60"/>
      <c r="G29" s="513" t="s">
        <v>117</v>
      </c>
      <c r="H29" s="515"/>
      <c r="I29" s="75"/>
      <c r="J29" s="76" t="s">
        <v>149</v>
      </c>
      <c r="K29" s="58"/>
      <c r="L29" s="513"/>
      <c r="M29" s="502"/>
      <c r="N29" s="501"/>
      <c r="O29" s="60"/>
      <c r="P29" s="513" t="s">
        <v>117</v>
      </c>
      <c r="Q29" s="515"/>
      <c r="R29" s="59"/>
      <c r="S29" s="585"/>
      <c r="T29" s="586"/>
      <c r="U29" s="586"/>
      <c r="V29" s="587"/>
    </row>
    <row r="30" spans="1:22" ht="15.95" customHeight="1" thickBot="1" x14ac:dyDescent="0.25">
      <c r="A30" s="66">
        <v>8</v>
      </c>
      <c r="B30" s="77"/>
      <c r="C30" s="475"/>
      <c r="D30" s="576"/>
      <c r="E30" s="576"/>
      <c r="F30" s="78"/>
      <c r="G30" s="577" t="s">
        <v>117</v>
      </c>
      <c r="H30" s="578"/>
      <c r="I30" s="79"/>
      <c r="J30" s="80" t="s">
        <v>150</v>
      </c>
      <c r="K30" s="77"/>
      <c r="L30" s="577"/>
      <c r="M30" s="579"/>
      <c r="N30" s="580"/>
      <c r="O30" s="78"/>
      <c r="P30" s="577" t="s">
        <v>117</v>
      </c>
      <c r="Q30" s="578"/>
      <c r="R30" s="81"/>
      <c r="S30" s="471"/>
      <c r="T30" s="472"/>
      <c r="U30" s="472"/>
      <c r="V30" s="473"/>
    </row>
  </sheetData>
  <sheetProtection algorithmName="SHA-512" hashValue="SMT/x1nToKk5z8cugxYtrouRl+eVEDZ34NtGlaUobvW3j7lwyo3U40j85847QWx0UwA2fthRIhqyxtqEPyq7VA==" saltValue="37ngbKoCFHCUwY0S7Zr27Q==" spinCount="100000" sheet="1" objects="1" scenarios="1" selectLockedCells="1"/>
  <mergeCells count="222">
    <mergeCell ref="A2:B2"/>
    <mergeCell ref="C2:D2"/>
    <mergeCell ref="E2:I2"/>
    <mergeCell ref="P1:V1"/>
    <mergeCell ref="J2:L2"/>
    <mergeCell ref="M2:Q2"/>
    <mergeCell ref="R2:V2"/>
    <mergeCell ref="A3:A4"/>
    <mergeCell ref="B3:B4"/>
    <mergeCell ref="C3:E4"/>
    <mergeCell ref="G3:H3"/>
    <mergeCell ref="I3:J3"/>
    <mergeCell ref="K3:L3"/>
    <mergeCell ref="A1:E1"/>
    <mergeCell ref="F1:H1"/>
    <mergeCell ref="I1:K1"/>
    <mergeCell ref="L1:O1"/>
    <mergeCell ref="M3:N3"/>
    <mergeCell ref="O3:P3"/>
    <mergeCell ref="Q3:R3"/>
    <mergeCell ref="S3:T3"/>
    <mergeCell ref="U3:V3"/>
    <mergeCell ref="G4:H4"/>
    <mergeCell ref="I4:J4"/>
    <mergeCell ref="K4:L4"/>
    <mergeCell ref="M4:N4"/>
    <mergeCell ref="O4:P4"/>
    <mergeCell ref="Q4:R4"/>
    <mergeCell ref="S4:T4"/>
    <mergeCell ref="U4:V4"/>
    <mergeCell ref="C5:E5"/>
    <mergeCell ref="G5:H5"/>
    <mergeCell ref="I5:J5"/>
    <mergeCell ref="K5:L5"/>
    <mergeCell ref="M5:N5"/>
    <mergeCell ref="O5:P5"/>
    <mergeCell ref="Q5:R5"/>
    <mergeCell ref="S5:T5"/>
    <mergeCell ref="U5:V5"/>
    <mergeCell ref="C6:E6"/>
    <mergeCell ref="G6:H6"/>
    <mergeCell ref="I6:J6"/>
    <mergeCell ref="K6:L6"/>
    <mergeCell ref="M6:N6"/>
    <mergeCell ref="O6:P6"/>
    <mergeCell ref="Q6:R6"/>
    <mergeCell ref="S6:T6"/>
    <mergeCell ref="U6:V6"/>
    <mergeCell ref="C7:E7"/>
    <mergeCell ref="G7:H7"/>
    <mergeCell ref="I7:J7"/>
    <mergeCell ref="K7:L7"/>
    <mergeCell ref="M7:N7"/>
    <mergeCell ref="O7:P7"/>
    <mergeCell ref="Q7:R7"/>
    <mergeCell ref="S7:T7"/>
    <mergeCell ref="U7:V7"/>
    <mergeCell ref="Q8:R8"/>
    <mergeCell ref="S8:T8"/>
    <mergeCell ref="U8:V8"/>
    <mergeCell ref="C9:E9"/>
    <mergeCell ref="G9:H9"/>
    <mergeCell ref="I9:J9"/>
    <mergeCell ref="K9:L9"/>
    <mergeCell ref="M9:N9"/>
    <mergeCell ref="O9:P9"/>
    <mergeCell ref="Q9:R9"/>
    <mergeCell ref="C8:E8"/>
    <mergeCell ref="G8:H8"/>
    <mergeCell ref="I8:J8"/>
    <mergeCell ref="K8:L8"/>
    <mergeCell ref="M8:N8"/>
    <mergeCell ref="O8:P8"/>
    <mergeCell ref="S9:T9"/>
    <mergeCell ref="U9:V9"/>
    <mergeCell ref="C10:E10"/>
    <mergeCell ref="G10:H10"/>
    <mergeCell ref="I10:J10"/>
    <mergeCell ref="K10:L10"/>
    <mergeCell ref="M10:N10"/>
    <mergeCell ref="O10:P10"/>
    <mergeCell ref="Q10:R10"/>
    <mergeCell ref="S10:T10"/>
    <mergeCell ref="U10:V10"/>
    <mergeCell ref="C11:E11"/>
    <mergeCell ref="G11:H11"/>
    <mergeCell ref="I11:J11"/>
    <mergeCell ref="K11:L11"/>
    <mergeCell ref="M11:N11"/>
    <mergeCell ref="O11:P11"/>
    <mergeCell ref="Q11:R11"/>
    <mergeCell ref="S11:T11"/>
    <mergeCell ref="U11:V11"/>
    <mergeCell ref="Q12:R12"/>
    <mergeCell ref="S12:T12"/>
    <mergeCell ref="U12:V12"/>
    <mergeCell ref="C13:E13"/>
    <mergeCell ref="G13:H13"/>
    <mergeCell ref="I13:J13"/>
    <mergeCell ref="K13:L13"/>
    <mergeCell ref="M13:N13"/>
    <mergeCell ref="O13:P13"/>
    <mergeCell ref="Q13:R13"/>
    <mergeCell ref="C12:E12"/>
    <mergeCell ref="G12:H12"/>
    <mergeCell ref="I12:J12"/>
    <mergeCell ref="K12:L12"/>
    <mergeCell ref="M12:N12"/>
    <mergeCell ref="O12:P12"/>
    <mergeCell ref="S13:T13"/>
    <mergeCell ref="U13:V13"/>
    <mergeCell ref="C14:E14"/>
    <mergeCell ref="G14:H14"/>
    <mergeCell ref="I14:J14"/>
    <mergeCell ref="K14:L14"/>
    <mergeCell ref="M14:N14"/>
    <mergeCell ref="O14:P14"/>
    <mergeCell ref="Q14:R14"/>
    <mergeCell ref="S14:T14"/>
    <mergeCell ref="U14:V14"/>
    <mergeCell ref="C15:E15"/>
    <mergeCell ref="G15:H15"/>
    <mergeCell ref="I15:J15"/>
    <mergeCell ref="K15:L15"/>
    <mergeCell ref="M15:N15"/>
    <mergeCell ref="O15:P15"/>
    <mergeCell ref="Q15:R15"/>
    <mergeCell ref="S15:T15"/>
    <mergeCell ref="U15:V15"/>
    <mergeCell ref="Q16:R16"/>
    <mergeCell ref="S16:T16"/>
    <mergeCell ref="U16:V16"/>
    <mergeCell ref="C17:E17"/>
    <mergeCell ref="G17:H17"/>
    <mergeCell ref="I17:J17"/>
    <mergeCell ref="K17:L17"/>
    <mergeCell ref="M17:N17"/>
    <mergeCell ref="O17:P17"/>
    <mergeCell ref="Q17:R17"/>
    <mergeCell ref="C16:E16"/>
    <mergeCell ref="G16:H16"/>
    <mergeCell ref="I16:J16"/>
    <mergeCell ref="K16:L16"/>
    <mergeCell ref="M16:N16"/>
    <mergeCell ref="O16:P16"/>
    <mergeCell ref="S17:T17"/>
    <mergeCell ref="U17:V17"/>
    <mergeCell ref="C18:E18"/>
    <mergeCell ref="G18:H18"/>
    <mergeCell ref="I18:J18"/>
    <mergeCell ref="K18:L18"/>
    <mergeCell ref="M18:N18"/>
    <mergeCell ref="O18:P18"/>
    <mergeCell ref="Q18:R18"/>
    <mergeCell ref="S18:T18"/>
    <mergeCell ref="U18:V18"/>
    <mergeCell ref="C19:E19"/>
    <mergeCell ref="G19:H19"/>
    <mergeCell ref="I19:J19"/>
    <mergeCell ref="K19:L19"/>
    <mergeCell ref="M19:N19"/>
    <mergeCell ref="O19:P19"/>
    <mergeCell ref="Q19:R19"/>
    <mergeCell ref="S19:T19"/>
    <mergeCell ref="U19:V19"/>
    <mergeCell ref="Q20:R20"/>
    <mergeCell ref="S20:T20"/>
    <mergeCell ref="U20:V20"/>
    <mergeCell ref="A21:H21"/>
    <mergeCell ref="J21:Q21"/>
    <mergeCell ref="S21:V21"/>
    <mergeCell ref="C20:E20"/>
    <mergeCell ref="G20:H20"/>
    <mergeCell ref="I20:J20"/>
    <mergeCell ref="K20:L20"/>
    <mergeCell ref="M20:N20"/>
    <mergeCell ref="O20:P20"/>
    <mergeCell ref="C22:E22"/>
    <mergeCell ref="G22:H22"/>
    <mergeCell ref="L22:N22"/>
    <mergeCell ref="P22:Q22"/>
    <mergeCell ref="S22:V22"/>
    <mergeCell ref="C23:E23"/>
    <mergeCell ref="G23:H23"/>
    <mergeCell ref="L23:N23"/>
    <mergeCell ref="P23:Q23"/>
    <mergeCell ref="S23:V23"/>
    <mergeCell ref="C24:E24"/>
    <mergeCell ref="G24:H24"/>
    <mergeCell ref="L24:N24"/>
    <mergeCell ref="P24:Q24"/>
    <mergeCell ref="S24:V24"/>
    <mergeCell ref="C25:E25"/>
    <mergeCell ref="G25:H25"/>
    <mergeCell ref="L25:N25"/>
    <mergeCell ref="P25:Q25"/>
    <mergeCell ref="S25:V25"/>
    <mergeCell ref="C26:E26"/>
    <mergeCell ref="G26:H26"/>
    <mergeCell ref="L26:N26"/>
    <mergeCell ref="P26:Q26"/>
    <mergeCell ref="S26:V26"/>
    <mergeCell ref="C27:E27"/>
    <mergeCell ref="G27:H27"/>
    <mergeCell ref="L27:N27"/>
    <mergeCell ref="P27:Q27"/>
    <mergeCell ref="S27:V27"/>
    <mergeCell ref="C30:E30"/>
    <mergeCell ref="G30:H30"/>
    <mergeCell ref="L30:N30"/>
    <mergeCell ref="P30:Q30"/>
    <mergeCell ref="S30:V30"/>
    <mergeCell ref="C28:E28"/>
    <mergeCell ref="G28:H28"/>
    <mergeCell ref="L28:N28"/>
    <mergeCell ref="P28:Q28"/>
    <mergeCell ref="S28:V28"/>
    <mergeCell ref="C29:E29"/>
    <mergeCell ref="G29:H29"/>
    <mergeCell ref="L29:N29"/>
    <mergeCell ref="P29:Q29"/>
    <mergeCell ref="S29:V29"/>
  </mergeCells>
  <conditionalFormatting sqref="P1:V1">
    <cfRule type="expression" dxfId="11" priority="1">
      <formula>$P$1&lt;&gt;0</formula>
    </cfRule>
  </conditionalFormatting>
  <printOptions horizontalCentered="1"/>
  <pageMargins left="0.23622047244094491" right="0.23622047244094491" top="0.43307086614173229" bottom="0.39370078740157483" header="0.23622047244094491" footer="0.23622047244094491"/>
  <pageSetup paperSize="9" scale="96" orientation="landscape" horizontalDpi="300" verticalDpi="30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32">
    <tabColor theme="4" tint="0.79998168889431442"/>
    <pageSetUpPr fitToPage="1"/>
  </sheetPr>
  <dimension ref="A1:V30"/>
  <sheetViews>
    <sheetView showZeros="0" workbookViewId="0">
      <selection activeCell="E186" sqref="E186"/>
    </sheetView>
  </sheetViews>
  <sheetFormatPr defaultRowHeight="12.75" x14ac:dyDescent="0.2"/>
  <cols>
    <col min="1" max="1" width="4.85546875" style="53" customWidth="1"/>
    <col min="2" max="2" width="5.140625" style="53" customWidth="1"/>
    <col min="3" max="5" width="6.5703125" style="53" customWidth="1"/>
    <col min="6" max="6" width="11.7109375" style="53" customWidth="1"/>
    <col min="7" max="22" width="6.5703125" style="53" customWidth="1"/>
    <col min="23" max="16384" width="9.140625" style="53"/>
  </cols>
  <sheetData>
    <row r="1" spans="1:22" ht="24.95" customHeight="1" x14ac:dyDescent="0.2">
      <c r="A1" s="623" t="s">
        <v>125</v>
      </c>
      <c r="B1" s="624"/>
      <c r="C1" s="624"/>
      <c r="D1" s="624"/>
      <c r="E1" s="624"/>
      <c r="F1" s="625">
        <f ca="1">TODAY()</f>
        <v>43214</v>
      </c>
      <c r="G1" s="544"/>
      <c r="H1" s="545"/>
      <c r="I1" s="626" t="s">
        <v>126</v>
      </c>
      <c r="J1" s="627"/>
      <c r="K1" s="628"/>
      <c r="L1" s="626" t="s">
        <v>210</v>
      </c>
      <c r="M1" s="629"/>
      <c r="N1" s="629"/>
      <c r="O1" s="629"/>
      <c r="P1" s="607">
        <f>IF('Lane Draws'!$Z$42-COUNTIF('Lane Draws'!$Z$32:$AE$39,"&gt;88")=0,0,CONCATENATE('Lane Draws'!$Z$42-COUNTIF('Lane Draws'!$Z$32:$AE$39,"&gt;88"), " Non Counters to put in lanes"))</f>
        <v>0</v>
      </c>
      <c r="Q1" s="608"/>
      <c r="R1" s="608"/>
      <c r="S1" s="608"/>
      <c r="T1" s="608"/>
      <c r="U1" s="608"/>
      <c r="V1" s="609"/>
    </row>
    <row r="2" spans="1:22" ht="24.95" customHeight="1" thickBot="1" x14ac:dyDescent="0.25">
      <c r="A2" s="574" t="s">
        <v>201</v>
      </c>
      <c r="B2" s="575"/>
      <c r="C2" s="636" t="s">
        <v>204</v>
      </c>
      <c r="D2" s="636"/>
      <c r="E2" s="600" t="s">
        <v>190</v>
      </c>
      <c r="F2" s="600"/>
      <c r="G2" s="600"/>
      <c r="H2" s="600"/>
      <c r="I2" s="601"/>
      <c r="J2" s="610" t="s">
        <v>127</v>
      </c>
      <c r="K2" s="610"/>
      <c r="L2" s="610"/>
      <c r="M2" s="610" t="s">
        <v>104</v>
      </c>
      <c r="N2" s="610"/>
      <c r="O2" s="610"/>
      <c r="P2" s="610"/>
      <c r="Q2" s="610"/>
      <c r="R2" s="610" t="s">
        <v>105</v>
      </c>
      <c r="S2" s="611"/>
      <c r="T2" s="611"/>
      <c r="U2" s="611"/>
      <c r="V2" s="612"/>
    </row>
    <row r="3" spans="1:22" x14ac:dyDescent="0.2">
      <c r="A3" s="613" t="s">
        <v>128</v>
      </c>
      <c r="B3" s="615" t="s">
        <v>129</v>
      </c>
      <c r="C3" s="617" t="s">
        <v>130</v>
      </c>
      <c r="D3" s="618"/>
      <c r="E3" s="619"/>
      <c r="F3" s="67"/>
      <c r="G3" s="621" t="s">
        <v>131</v>
      </c>
      <c r="H3" s="622"/>
      <c r="I3" s="622" t="s">
        <v>132</v>
      </c>
      <c r="J3" s="622"/>
      <c r="K3" s="622" t="s">
        <v>133</v>
      </c>
      <c r="L3" s="622"/>
      <c r="M3" s="622" t="s">
        <v>134</v>
      </c>
      <c r="N3" s="622"/>
      <c r="O3" s="630" t="s">
        <v>135</v>
      </c>
      <c r="P3" s="630"/>
      <c r="Q3" s="631" t="s">
        <v>136</v>
      </c>
      <c r="R3" s="631"/>
      <c r="S3" s="622" t="s">
        <v>137</v>
      </c>
      <c r="T3" s="622"/>
      <c r="U3" s="632"/>
      <c r="V3" s="633"/>
    </row>
    <row r="4" spans="1:22" ht="36" customHeight="1" x14ac:dyDescent="0.2">
      <c r="A4" s="614"/>
      <c r="B4" s="616"/>
      <c r="C4" s="620"/>
      <c r="D4" s="618"/>
      <c r="E4" s="619"/>
      <c r="F4" s="226" t="s">
        <v>109</v>
      </c>
      <c r="G4" s="634" t="s">
        <v>116</v>
      </c>
      <c r="H4" s="635"/>
      <c r="I4" s="634" t="s">
        <v>116</v>
      </c>
      <c r="J4" s="635"/>
      <c r="K4" s="634" t="s">
        <v>116</v>
      </c>
      <c r="L4" s="635"/>
      <c r="M4" s="634" t="s">
        <v>116</v>
      </c>
      <c r="N4" s="635"/>
      <c r="O4" s="602" t="s">
        <v>116</v>
      </c>
      <c r="P4" s="603"/>
      <c r="Q4" s="602" t="s">
        <v>116</v>
      </c>
      <c r="R4" s="603"/>
      <c r="S4" s="604" t="s">
        <v>116</v>
      </c>
      <c r="T4" s="526"/>
      <c r="U4" s="605" t="s">
        <v>138</v>
      </c>
      <c r="V4" s="606"/>
    </row>
    <row r="5" spans="1:22" ht="18" customHeight="1" x14ac:dyDescent="0.2">
      <c r="A5" s="68">
        <v>1</v>
      </c>
      <c r="B5" s="231">
        <f>'Lane Draws'!Z32</f>
        <v>4</v>
      </c>
      <c r="C5" s="463">
        <f ca="1">IFERROR(INDIRECT("'"&amp;F5&amp;"-"&amp;A$2&amp;"'!D25"),VLOOKUP(B5,'U20 Non Counters'!$B$3:$D$86,2,FALSE))</f>
        <v>0</v>
      </c>
      <c r="D5" s="463" t="str">
        <f t="shared" ref="D5" ca="1" si="0">IFERROR(INDIRECT("'"&amp;C5&amp;"'!d18"),"")</f>
        <v/>
      </c>
      <c r="E5" s="463" t="str">
        <f t="shared" ref="E5" ca="1" si="1">IFERROR(INDIRECT("'"&amp;D5&amp;"'!d18"),"")</f>
        <v/>
      </c>
      <c r="F5" s="70" t="str">
        <f>IFERROR(IF(B5="","",VLOOKUP(B5,Teams!$A$12:$B$29,2,FALSE)),CONCATENATE("NC-",VLOOKUP(B5,'U20 Non Counters'!$B$3:$D$86,3,FALSE)))</f>
        <v>DHH</v>
      </c>
      <c r="G5" s="514" t="s">
        <v>117</v>
      </c>
      <c r="H5" s="515"/>
      <c r="I5" s="513" t="s">
        <v>117</v>
      </c>
      <c r="J5" s="515"/>
      <c r="K5" s="513" t="s">
        <v>117</v>
      </c>
      <c r="L5" s="515"/>
      <c r="M5" s="513" t="s">
        <v>117</v>
      </c>
      <c r="N5" s="515"/>
      <c r="O5" s="597" t="s">
        <v>117</v>
      </c>
      <c r="P5" s="599"/>
      <c r="Q5" s="597" t="s">
        <v>117</v>
      </c>
      <c r="R5" s="598"/>
      <c r="S5" s="514" t="s">
        <v>117</v>
      </c>
      <c r="T5" s="515"/>
      <c r="U5" s="467"/>
      <c r="V5" s="497"/>
    </row>
    <row r="6" spans="1:22" ht="18" customHeight="1" x14ac:dyDescent="0.2">
      <c r="A6" s="68">
        <v>2</v>
      </c>
      <c r="B6" s="231">
        <f>'Lane Draws'!Z33</f>
        <v>6</v>
      </c>
      <c r="C6" s="463">
        <f ca="1">IFERROR(INDIRECT("'"&amp;F6&amp;"-"&amp;A$2&amp;"'!D25"),VLOOKUP(B6,'U20 Non Counters'!$B$3:$D$86,2,FALSE))</f>
        <v>0</v>
      </c>
      <c r="D6" s="463" t="str">
        <f t="shared" ref="D6:D11" ca="1" si="2">IFERROR(INDIRECT("'"&amp;C6&amp;"'!d18"),"")</f>
        <v/>
      </c>
      <c r="E6" s="463" t="str">
        <f t="shared" ref="E6:E11" ca="1" si="3">IFERROR(INDIRECT("'"&amp;D6&amp;"'!d18"),"")</f>
        <v/>
      </c>
      <c r="F6" s="70" t="str">
        <f>IFERROR(IF(B6="","",VLOOKUP(B6,Teams!$A$12:$B$29,2,FALSE)),CONCATENATE("NC-",VLOOKUP(B6,'U20 Non Counters'!$B$3:$D$86,3,FALSE)))</f>
        <v>ISA</v>
      </c>
      <c r="G6" s="514" t="s">
        <v>117</v>
      </c>
      <c r="H6" s="515"/>
      <c r="I6" s="513" t="s">
        <v>117</v>
      </c>
      <c r="J6" s="515"/>
      <c r="K6" s="513" t="s">
        <v>117</v>
      </c>
      <c r="L6" s="515"/>
      <c r="M6" s="513" t="s">
        <v>117</v>
      </c>
      <c r="N6" s="515"/>
      <c r="O6" s="597" t="s">
        <v>117</v>
      </c>
      <c r="P6" s="599"/>
      <c r="Q6" s="597" t="s">
        <v>117</v>
      </c>
      <c r="R6" s="598"/>
      <c r="S6" s="514" t="s">
        <v>117</v>
      </c>
      <c r="T6" s="515"/>
      <c r="U6" s="467"/>
      <c r="V6" s="497"/>
    </row>
    <row r="7" spans="1:22" ht="18" customHeight="1" x14ac:dyDescent="0.2">
      <c r="A7" s="68">
        <v>3</v>
      </c>
      <c r="B7" s="231">
        <f>'Lane Draws'!Z34</f>
        <v>7</v>
      </c>
      <c r="C7" s="463">
        <f ca="1">IFERROR(INDIRECT("'"&amp;F7&amp;"-"&amp;A$2&amp;"'!D25"),VLOOKUP(B7,'U20 Non Counters'!$B$3:$D$86,2,FALSE))</f>
        <v>0</v>
      </c>
      <c r="D7" s="463" t="str">
        <f t="shared" ca="1" si="2"/>
        <v/>
      </c>
      <c r="E7" s="463" t="str">
        <f t="shared" ca="1" si="3"/>
        <v/>
      </c>
      <c r="F7" s="70" t="str">
        <f>IFERROR(IF(B7="","",VLOOKUP(B7,Teams!$A$12:$B$29,2,FALSE)),CONCATENATE("NC-",VLOOKUP(B7,'U20 Non Counters'!$B$3:$D$86,3,FALSE)))</f>
        <v>MAC_PSH</v>
      </c>
      <c r="G7" s="514" t="s">
        <v>117</v>
      </c>
      <c r="H7" s="515"/>
      <c r="I7" s="513" t="s">
        <v>117</v>
      </c>
      <c r="J7" s="515"/>
      <c r="K7" s="513" t="s">
        <v>117</v>
      </c>
      <c r="L7" s="515"/>
      <c r="M7" s="513" t="s">
        <v>117</v>
      </c>
      <c r="N7" s="515"/>
      <c r="O7" s="597" t="s">
        <v>117</v>
      </c>
      <c r="P7" s="599"/>
      <c r="Q7" s="597" t="s">
        <v>117</v>
      </c>
      <c r="R7" s="598"/>
      <c r="S7" s="514" t="s">
        <v>117</v>
      </c>
      <c r="T7" s="515"/>
      <c r="U7" s="467"/>
      <c r="V7" s="497"/>
    </row>
    <row r="8" spans="1:22" ht="18" customHeight="1" x14ac:dyDescent="0.2">
      <c r="A8" s="68">
        <v>4</v>
      </c>
      <c r="B8" s="231">
        <f>'Lane Draws'!Z35</f>
        <v>5</v>
      </c>
      <c r="C8" s="463" t="str">
        <f ca="1">IFERROR(INDIRECT("'"&amp;F8&amp;"-"&amp;A$2&amp;"'!D25"),VLOOKUP(B8,'U20 Non Counters'!$B$3:$D$86,2,FALSE))</f>
        <v>Harry Zagorshi</v>
      </c>
      <c r="D8" s="463" t="str">
        <f t="shared" ca="1" si="2"/>
        <v/>
      </c>
      <c r="E8" s="463" t="str">
        <f t="shared" ca="1" si="3"/>
        <v/>
      </c>
      <c r="F8" s="70" t="str">
        <f>IFERROR(IF(B8="","",VLOOKUP(B8,Teams!$A$12:$B$29,2,FALSE)),CONCATENATE("NC-",VLOOKUP(B8,'U20 Non Counters'!$B$3:$D$86,3,FALSE)))</f>
        <v>IH</v>
      </c>
      <c r="G8" s="514" t="s">
        <v>117</v>
      </c>
      <c r="H8" s="515"/>
      <c r="I8" s="513" t="s">
        <v>117</v>
      </c>
      <c r="J8" s="515"/>
      <c r="K8" s="513" t="s">
        <v>117</v>
      </c>
      <c r="L8" s="515"/>
      <c r="M8" s="513" t="s">
        <v>117</v>
      </c>
      <c r="N8" s="515"/>
      <c r="O8" s="597" t="s">
        <v>117</v>
      </c>
      <c r="P8" s="599"/>
      <c r="Q8" s="597" t="s">
        <v>117</v>
      </c>
      <c r="R8" s="598"/>
      <c r="S8" s="514" t="s">
        <v>117</v>
      </c>
      <c r="T8" s="515"/>
      <c r="U8" s="467"/>
      <c r="V8" s="497"/>
    </row>
    <row r="9" spans="1:22" ht="18" customHeight="1" x14ac:dyDescent="0.2">
      <c r="A9" s="68">
        <v>5</v>
      </c>
      <c r="B9" s="231">
        <f>'Lane Draws'!Z36</f>
        <v>1</v>
      </c>
      <c r="C9" s="463" t="str">
        <f ca="1">IFERROR(INDIRECT("'"&amp;F9&amp;"-"&amp;A$2&amp;"'!D25"),VLOOKUP(B9,'U20 Non Counters'!$B$3:$D$86,2,FALSE))</f>
        <v>John Angus</v>
      </c>
      <c r="D9" s="463" t="str">
        <f t="shared" ca="1" si="2"/>
        <v/>
      </c>
      <c r="E9" s="463" t="str">
        <f t="shared" ca="1" si="3"/>
        <v/>
      </c>
      <c r="F9" s="70" t="str">
        <f>IFERROR(IF(B9="","",VLOOKUP(B9,Teams!$A$12:$B$29,2,FALSE)),CONCATENATE("NC-",VLOOKUP(B9,'U20 Non Counters'!$B$3:$D$86,3,FALSE)))</f>
        <v>AAAC</v>
      </c>
      <c r="G9" s="514" t="s">
        <v>117</v>
      </c>
      <c r="H9" s="515"/>
      <c r="I9" s="513" t="s">
        <v>117</v>
      </c>
      <c r="J9" s="515"/>
      <c r="K9" s="513" t="s">
        <v>117</v>
      </c>
      <c r="L9" s="515"/>
      <c r="M9" s="513" t="s">
        <v>117</v>
      </c>
      <c r="N9" s="515"/>
      <c r="O9" s="597" t="s">
        <v>117</v>
      </c>
      <c r="P9" s="599"/>
      <c r="Q9" s="597" t="s">
        <v>117</v>
      </c>
      <c r="R9" s="598"/>
      <c r="S9" s="514" t="s">
        <v>117</v>
      </c>
      <c r="T9" s="515"/>
      <c r="U9" s="467"/>
      <c r="V9" s="497"/>
    </row>
    <row r="10" spans="1:22" ht="18" customHeight="1" x14ac:dyDescent="0.2">
      <c r="A10" s="68">
        <v>6</v>
      </c>
      <c r="B10" s="231">
        <f>'Lane Draws'!Z37</f>
        <v>3</v>
      </c>
      <c r="C10" s="463">
        <f ca="1">IFERROR(INDIRECT("'"&amp;F10&amp;"-"&amp;A$2&amp;"'!D25"),VLOOKUP(B10,'U20 Non Counters'!$B$3:$D$86,2,FALSE))</f>
        <v>0</v>
      </c>
      <c r="D10" s="463" t="str">
        <f t="shared" ca="1" si="2"/>
        <v/>
      </c>
      <c r="E10" s="463" t="str">
        <f t="shared" ca="1" si="3"/>
        <v/>
      </c>
      <c r="F10" s="70" t="str">
        <f>IFERROR(IF(B10="","",VLOOKUP(B10,Teams!$A$12:$B$29,2,FALSE)),CONCATENATE("NC-",VLOOKUP(B10,'U20 Non Counters'!$B$3:$D$86,3,FALSE)))</f>
        <v>BSAC</v>
      </c>
      <c r="G10" s="514" t="s">
        <v>117</v>
      </c>
      <c r="H10" s="515"/>
      <c r="I10" s="513" t="s">
        <v>117</v>
      </c>
      <c r="J10" s="515"/>
      <c r="K10" s="513" t="s">
        <v>117</v>
      </c>
      <c r="L10" s="515"/>
      <c r="M10" s="513" t="s">
        <v>117</v>
      </c>
      <c r="N10" s="515"/>
      <c r="O10" s="597" t="s">
        <v>117</v>
      </c>
      <c r="P10" s="599"/>
      <c r="Q10" s="597" t="s">
        <v>117</v>
      </c>
      <c r="R10" s="598"/>
      <c r="S10" s="514" t="s">
        <v>117</v>
      </c>
      <c r="T10" s="515"/>
      <c r="U10" s="467"/>
      <c r="V10" s="497"/>
    </row>
    <row r="11" spans="1:22" ht="18" customHeight="1" x14ac:dyDescent="0.2">
      <c r="A11" s="68">
        <v>7</v>
      </c>
      <c r="B11" s="231">
        <f>'Lane Draws'!Z38</f>
        <v>2</v>
      </c>
      <c r="C11" s="463">
        <f ca="1">IFERROR(INDIRECT("'"&amp;F11&amp;"-"&amp;A$2&amp;"'!D25"),VLOOKUP(B11,'U20 Non Counters'!$B$3:$D$86,2,FALSE))</f>
        <v>0</v>
      </c>
      <c r="D11" s="463" t="str">
        <f t="shared" ca="1" si="2"/>
        <v/>
      </c>
      <c r="E11" s="463" t="str">
        <f t="shared" ca="1" si="3"/>
        <v/>
      </c>
      <c r="F11" s="70" t="str">
        <f>IFERROR(IF(B11="","",VLOOKUP(B11,Teams!$A$12:$B$29,2,FALSE)),CONCATENATE("NC-",VLOOKUP(B11,'U20 Non Counters'!$B$3:$D$86,3,FALSE)))</f>
        <v>ADAC</v>
      </c>
      <c r="G11" s="514" t="s">
        <v>117</v>
      </c>
      <c r="H11" s="515"/>
      <c r="I11" s="513" t="s">
        <v>117</v>
      </c>
      <c r="J11" s="515"/>
      <c r="K11" s="513" t="s">
        <v>117</v>
      </c>
      <c r="L11" s="515"/>
      <c r="M11" s="513" t="s">
        <v>117</v>
      </c>
      <c r="N11" s="515"/>
      <c r="O11" s="597" t="s">
        <v>117</v>
      </c>
      <c r="P11" s="599"/>
      <c r="Q11" s="597" t="s">
        <v>117</v>
      </c>
      <c r="R11" s="598"/>
      <c r="S11" s="514" t="s">
        <v>117</v>
      </c>
      <c r="T11" s="515"/>
      <c r="U11" s="467"/>
      <c r="V11" s="497"/>
    </row>
    <row r="12" spans="1:22" ht="18" customHeight="1" x14ac:dyDescent="0.2">
      <c r="A12" s="68">
        <v>8</v>
      </c>
      <c r="B12" s="231">
        <f>'Lane Draws'!Z39</f>
        <v>8</v>
      </c>
      <c r="C12" s="463">
        <f ca="1">IFERROR(INDIRECT("'"&amp;F12&amp;"-"&amp;A$2&amp;"'!D25"),VLOOKUP(B12,'U20 Non Counters'!$B$3:$D$86,2,FALSE))</f>
        <v>0</v>
      </c>
      <c r="D12" s="463" t="str">
        <f t="shared" ref="D12:D13" ca="1" si="4">IFERROR(INDIRECT("'"&amp;C12&amp;"'!d18"),"")</f>
        <v/>
      </c>
      <c r="E12" s="463" t="str">
        <f t="shared" ref="E12:E13" ca="1" si="5">IFERROR(INDIRECT("'"&amp;D12&amp;"'!d18"),"")</f>
        <v/>
      </c>
      <c r="F12" s="70" t="str">
        <f>IFERROR(IF(B12="","",VLOOKUP(B12,Teams!$A$12:$B$29,2,FALSE)),CONCATENATE("NC-",VLOOKUP(B12,'U20 Non Counters'!$B$3:$D$86,3,FALSE)))</f>
        <v>TN</v>
      </c>
      <c r="G12" s="514" t="s">
        <v>117</v>
      </c>
      <c r="H12" s="515"/>
      <c r="I12" s="513" t="s">
        <v>117</v>
      </c>
      <c r="J12" s="515"/>
      <c r="K12" s="513" t="s">
        <v>117</v>
      </c>
      <c r="L12" s="515"/>
      <c r="M12" s="513" t="s">
        <v>117</v>
      </c>
      <c r="N12" s="515"/>
      <c r="O12" s="597" t="s">
        <v>117</v>
      </c>
      <c r="P12" s="599"/>
      <c r="Q12" s="597" t="s">
        <v>117</v>
      </c>
      <c r="R12" s="598"/>
      <c r="S12" s="514" t="s">
        <v>117</v>
      </c>
      <c r="T12" s="515"/>
      <c r="U12" s="467"/>
      <c r="V12" s="497"/>
    </row>
    <row r="13" spans="1:22" ht="18" customHeight="1" x14ac:dyDescent="0.2">
      <c r="A13" s="68">
        <v>9</v>
      </c>
      <c r="B13" s="231">
        <f>'Lane Draws'!AC32</f>
        <v>44</v>
      </c>
      <c r="C13" s="463">
        <f ca="1">IFERROR(INDIRECT("'"&amp;F13&amp;"-"&amp;A$2&amp;"'!D26"),VLOOKUP(B13,'U20 Non Counters'!$B$3:$D$86,2,FALSE))</f>
        <v>0</v>
      </c>
      <c r="D13" s="463" t="str">
        <f t="shared" ca="1" si="4"/>
        <v/>
      </c>
      <c r="E13" s="463" t="str">
        <f t="shared" ca="1" si="5"/>
        <v/>
      </c>
      <c r="F13" s="70" t="str">
        <f>IFERROR(IF(B13="","",VLOOKUP(B13,Teams!$A$12:$B$29,2,FALSE)),CONCATENATE("NC-",VLOOKUP(B13,'U20 Non Counters'!$B$3:$D$86,3,FALSE)))</f>
        <v>DHH</v>
      </c>
      <c r="G13" s="514" t="s">
        <v>117</v>
      </c>
      <c r="H13" s="515"/>
      <c r="I13" s="513" t="s">
        <v>117</v>
      </c>
      <c r="J13" s="515"/>
      <c r="K13" s="513" t="s">
        <v>117</v>
      </c>
      <c r="L13" s="515"/>
      <c r="M13" s="513" t="s">
        <v>117</v>
      </c>
      <c r="N13" s="515"/>
      <c r="O13" s="597" t="s">
        <v>117</v>
      </c>
      <c r="P13" s="599"/>
      <c r="Q13" s="597" t="s">
        <v>117</v>
      </c>
      <c r="R13" s="598"/>
      <c r="S13" s="514" t="s">
        <v>117</v>
      </c>
      <c r="T13" s="515"/>
      <c r="U13" s="467"/>
      <c r="V13" s="497"/>
    </row>
    <row r="14" spans="1:22" ht="18" customHeight="1" x14ac:dyDescent="0.2">
      <c r="A14" s="68">
        <v>10</v>
      </c>
      <c r="B14" s="231">
        <f>'Lane Draws'!AC33</f>
        <v>66</v>
      </c>
      <c r="C14" s="463">
        <f ca="1">IFERROR(INDIRECT("'"&amp;F14&amp;"-"&amp;A$2&amp;"'!D26"),VLOOKUP(B14,'U20 Non Counters'!$B$3:$D$86,2,FALSE))</f>
        <v>0</v>
      </c>
      <c r="D14" s="463" t="str">
        <f t="shared" ref="D14:D20" ca="1" si="6">IFERROR(INDIRECT("'"&amp;C14&amp;"'!d18"),"")</f>
        <v/>
      </c>
      <c r="E14" s="463" t="str">
        <f t="shared" ref="E14:E20" ca="1" si="7">IFERROR(INDIRECT("'"&amp;D14&amp;"'!d18"),"")</f>
        <v/>
      </c>
      <c r="F14" s="70" t="str">
        <f>IFERROR(IF(B14="","",VLOOKUP(B14,Teams!$A$12:$B$29,2,FALSE)),CONCATENATE("NC-",VLOOKUP(B14,'U20 Non Counters'!$B$3:$D$86,3,FALSE)))</f>
        <v>ISA</v>
      </c>
      <c r="G14" s="514" t="s">
        <v>117</v>
      </c>
      <c r="H14" s="515"/>
      <c r="I14" s="513" t="s">
        <v>117</v>
      </c>
      <c r="J14" s="515"/>
      <c r="K14" s="513" t="s">
        <v>117</v>
      </c>
      <c r="L14" s="515"/>
      <c r="M14" s="513" t="s">
        <v>117</v>
      </c>
      <c r="N14" s="515"/>
      <c r="O14" s="597" t="s">
        <v>117</v>
      </c>
      <c r="P14" s="599"/>
      <c r="Q14" s="597" t="s">
        <v>117</v>
      </c>
      <c r="R14" s="598"/>
      <c r="S14" s="514" t="s">
        <v>117</v>
      </c>
      <c r="T14" s="515"/>
      <c r="U14" s="467"/>
      <c r="V14" s="497"/>
    </row>
    <row r="15" spans="1:22" ht="18" customHeight="1" x14ac:dyDescent="0.2">
      <c r="A15" s="68">
        <v>11</v>
      </c>
      <c r="B15" s="231">
        <f>'Lane Draws'!AC34</f>
        <v>77</v>
      </c>
      <c r="C15" s="463">
        <f ca="1">IFERROR(INDIRECT("'"&amp;F15&amp;"-"&amp;A$2&amp;"'!D26"),VLOOKUP(B15,'U20 Non Counters'!$B$3:$D$86,2,FALSE))</f>
        <v>0</v>
      </c>
      <c r="D15" s="463" t="str">
        <f t="shared" ca="1" si="6"/>
        <v/>
      </c>
      <c r="E15" s="463" t="str">
        <f t="shared" ca="1" si="7"/>
        <v/>
      </c>
      <c r="F15" s="70" t="str">
        <f>IFERROR(IF(B15="","",VLOOKUP(B15,Teams!$A$12:$B$29,2,FALSE)),CONCATENATE("NC-",VLOOKUP(B15,'U20 Non Counters'!$B$3:$D$86,3,FALSE)))</f>
        <v>MAC_PSH</v>
      </c>
      <c r="G15" s="514" t="s">
        <v>117</v>
      </c>
      <c r="H15" s="515"/>
      <c r="I15" s="513" t="s">
        <v>117</v>
      </c>
      <c r="J15" s="515"/>
      <c r="K15" s="513" t="s">
        <v>117</v>
      </c>
      <c r="L15" s="515"/>
      <c r="M15" s="513" t="s">
        <v>117</v>
      </c>
      <c r="N15" s="515"/>
      <c r="O15" s="597" t="s">
        <v>117</v>
      </c>
      <c r="P15" s="599"/>
      <c r="Q15" s="597" t="s">
        <v>117</v>
      </c>
      <c r="R15" s="598"/>
      <c r="S15" s="514" t="s">
        <v>117</v>
      </c>
      <c r="T15" s="515"/>
      <c r="U15" s="467"/>
      <c r="V15" s="497"/>
    </row>
    <row r="16" spans="1:22" ht="18" customHeight="1" x14ac:dyDescent="0.2">
      <c r="A16" s="68">
        <v>12</v>
      </c>
      <c r="B16" s="231">
        <f>'Lane Draws'!AC35</f>
        <v>55</v>
      </c>
      <c r="C16" s="463" t="str">
        <f ca="1">IFERROR(INDIRECT("'"&amp;F16&amp;"-"&amp;A$2&amp;"'!D26"),VLOOKUP(B16,'U20 Non Counters'!$B$3:$D$86,2,FALSE))</f>
        <v>Andrew Bowsher</v>
      </c>
      <c r="D16" s="463" t="str">
        <f t="shared" ca="1" si="6"/>
        <v/>
      </c>
      <c r="E16" s="463" t="str">
        <f t="shared" ca="1" si="7"/>
        <v/>
      </c>
      <c r="F16" s="70" t="str">
        <f>IFERROR(IF(B16="","",VLOOKUP(B16,Teams!$A$12:$B$29,2,FALSE)),CONCATENATE("NC-",VLOOKUP(B16,'U20 Non Counters'!$B$3:$D$86,3,FALSE)))</f>
        <v>IH</v>
      </c>
      <c r="G16" s="514" t="s">
        <v>117</v>
      </c>
      <c r="H16" s="515"/>
      <c r="I16" s="513" t="s">
        <v>117</v>
      </c>
      <c r="J16" s="515"/>
      <c r="K16" s="513" t="s">
        <v>117</v>
      </c>
      <c r="L16" s="515"/>
      <c r="M16" s="513" t="s">
        <v>117</v>
      </c>
      <c r="N16" s="515"/>
      <c r="O16" s="597" t="s">
        <v>117</v>
      </c>
      <c r="P16" s="599"/>
      <c r="Q16" s="597" t="s">
        <v>117</v>
      </c>
      <c r="R16" s="598"/>
      <c r="S16" s="514" t="s">
        <v>117</v>
      </c>
      <c r="T16" s="515"/>
      <c r="U16" s="467"/>
      <c r="V16" s="497"/>
    </row>
    <row r="17" spans="1:22" ht="18" customHeight="1" x14ac:dyDescent="0.2">
      <c r="A17" s="68">
        <v>13</v>
      </c>
      <c r="B17" s="231">
        <f>'Lane Draws'!AC36</f>
        <v>11</v>
      </c>
      <c r="C17" s="463">
        <f ca="1">IFERROR(INDIRECT("'"&amp;F17&amp;"-"&amp;A$2&amp;"'!D26"),VLOOKUP(B17,'U20 Non Counters'!$B$3:$D$86,2,FALSE))</f>
        <v>0</v>
      </c>
      <c r="D17" s="463" t="str">
        <f t="shared" ca="1" si="6"/>
        <v/>
      </c>
      <c r="E17" s="463" t="str">
        <f t="shared" ca="1" si="7"/>
        <v/>
      </c>
      <c r="F17" s="70" t="str">
        <f>IFERROR(IF(B17="","",VLOOKUP(B17,Teams!$A$12:$B$29,2,FALSE)),CONCATENATE("NC-",VLOOKUP(B17,'U20 Non Counters'!$B$3:$D$86,3,FALSE)))</f>
        <v>AAAC</v>
      </c>
      <c r="G17" s="514" t="s">
        <v>117</v>
      </c>
      <c r="H17" s="515"/>
      <c r="I17" s="513" t="s">
        <v>117</v>
      </c>
      <c r="J17" s="515"/>
      <c r="K17" s="513" t="s">
        <v>117</v>
      </c>
      <c r="L17" s="515"/>
      <c r="M17" s="513" t="s">
        <v>117</v>
      </c>
      <c r="N17" s="515"/>
      <c r="O17" s="597" t="s">
        <v>117</v>
      </c>
      <c r="P17" s="599"/>
      <c r="Q17" s="597" t="s">
        <v>117</v>
      </c>
      <c r="R17" s="598"/>
      <c r="S17" s="514" t="s">
        <v>117</v>
      </c>
      <c r="T17" s="515"/>
      <c r="U17" s="467"/>
      <c r="V17" s="497"/>
    </row>
    <row r="18" spans="1:22" ht="18" customHeight="1" x14ac:dyDescent="0.2">
      <c r="A18" s="68">
        <v>14</v>
      </c>
      <c r="B18" s="231">
        <f>'Lane Draws'!AC37</f>
        <v>33</v>
      </c>
      <c r="C18" s="463">
        <f ca="1">IFERROR(INDIRECT("'"&amp;F18&amp;"-"&amp;A$2&amp;"'!D26"),VLOOKUP(B18,'U20 Non Counters'!$B$3:$D$86,2,FALSE))</f>
        <v>0</v>
      </c>
      <c r="D18" s="463" t="str">
        <f t="shared" ca="1" si="6"/>
        <v/>
      </c>
      <c r="E18" s="463" t="str">
        <f t="shared" ca="1" si="7"/>
        <v/>
      </c>
      <c r="F18" s="70" t="str">
        <f>IFERROR(IF(B18="","",VLOOKUP(B18,Teams!$A$12:$B$29,2,FALSE)),CONCATENATE("NC-",VLOOKUP(B18,'U20 Non Counters'!$B$3:$D$86,3,FALSE)))</f>
        <v>BSAC</v>
      </c>
      <c r="G18" s="514" t="s">
        <v>117</v>
      </c>
      <c r="H18" s="515"/>
      <c r="I18" s="513" t="s">
        <v>117</v>
      </c>
      <c r="J18" s="515"/>
      <c r="K18" s="513" t="s">
        <v>117</v>
      </c>
      <c r="L18" s="515"/>
      <c r="M18" s="513" t="s">
        <v>117</v>
      </c>
      <c r="N18" s="515"/>
      <c r="O18" s="597" t="s">
        <v>117</v>
      </c>
      <c r="P18" s="599"/>
      <c r="Q18" s="597" t="s">
        <v>117</v>
      </c>
      <c r="R18" s="598"/>
      <c r="S18" s="514" t="s">
        <v>117</v>
      </c>
      <c r="T18" s="515"/>
      <c r="U18" s="467"/>
      <c r="V18" s="497"/>
    </row>
    <row r="19" spans="1:22" ht="18" customHeight="1" x14ac:dyDescent="0.2">
      <c r="A19" s="68">
        <v>15</v>
      </c>
      <c r="B19" s="231">
        <f>'Lane Draws'!AC38</f>
        <v>22</v>
      </c>
      <c r="C19" s="463">
        <f ca="1">IFERROR(INDIRECT("'"&amp;F19&amp;"-"&amp;A$2&amp;"'!D26"),VLOOKUP(B19,'U20 Non Counters'!$B$3:$D$86,2,FALSE))</f>
        <v>0</v>
      </c>
      <c r="D19" s="463" t="str">
        <f t="shared" ca="1" si="6"/>
        <v/>
      </c>
      <c r="E19" s="463" t="str">
        <f t="shared" ca="1" si="7"/>
        <v/>
      </c>
      <c r="F19" s="70" t="str">
        <f>IFERROR(IF(B19="","",VLOOKUP(B19,Teams!$A$12:$B$29,2,FALSE)),CONCATENATE("NC-",VLOOKUP(B19,'U20 Non Counters'!$B$3:$D$86,3,FALSE)))</f>
        <v>ADAC</v>
      </c>
      <c r="G19" s="514" t="s">
        <v>117</v>
      </c>
      <c r="H19" s="515"/>
      <c r="I19" s="513" t="s">
        <v>117</v>
      </c>
      <c r="J19" s="515"/>
      <c r="K19" s="513" t="s">
        <v>117</v>
      </c>
      <c r="L19" s="515"/>
      <c r="M19" s="513" t="s">
        <v>117</v>
      </c>
      <c r="N19" s="515"/>
      <c r="O19" s="597" t="s">
        <v>117</v>
      </c>
      <c r="P19" s="599"/>
      <c r="Q19" s="597" t="s">
        <v>117</v>
      </c>
      <c r="R19" s="598"/>
      <c r="S19" s="514" t="s">
        <v>117</v>
      </c>
      <c r="T19" s="515"/>
      <c r="U19" s="467"/>
      <c r="V19" s="497"/>
    </row>
    <row r="20" spans="1:22" ht="18" customHeight="1" thickBot="1" x14ac:dyDescent="0.25">
      <c r="A20" s="68">
        <v>16</v>
      </c>
      <c r="B20" s="231">
        <f>'Lane Draws'!AC39</f>
        <v>88</v>
      </c>
      <c r="C20" s="463">
        <f ca="1">IFERROR(INDIRECT("'"&amp;F20&amp;"-"&amp;A$2&amp;"'!D26"),VLOOKUP(B20,'U20 Non Counters'!$B$3:$D$86,2,FALSE))</f>
        <v>0</v>
      </c>
      <c r="D20" s="463" t="str">
        <f t="shared" ca="1" si="6"/>
        <v/>
      </c>
      <c r="E20" s="463" t="str">
        <f t="shared" ca="1" si="7"/>
        <v/>
      </c>
      <c r="F20" s="70" t="str">
        <f>IFERROR(IF(B20="","",VLOOKUP(B20,Teams!$A$12:$B$29,2,FALSE)),CONCATENATE("NC-",VLOOKUP(B20,'U20 Non Counters'!$B$3:$D$86,3,FALSE)))</f>
        <v>TN</v>
      </c>
      <c r="G20" s="514" t="s">
        <v>117</v>
      </c>
      <c r="H20" s="515"/>
      <c r="I20" s="513" t="s">
        <v>117</v>
      </c>
      <c r="J20" s="515"/>
      <c r="K20" s="513" t="s">
        <v>117</v>
      </c>
      <c r="L20" s="515"/>
      <c r="M20" s="513" t="s">
        <v>117</v>
      </c>
      <c r="N20" s="515"/>
      <c r="O20" s="597" t="s">
        <v>117</v>
      </c>
      <c r="P20" s="599"/>
      <c r="Q20" s="597" t="s">
        <v>117</v>
      </c>
      <c r="R20" s="598"/>
      <c r="S20" s="514" t="s">
        <v>117</v>
      </c>
      <c r="T20" s="515"/>
      <c r="U20" s="462"/>
      <c r="V20" s="520"/>
    </row>
    <row r="21" spans="1:22" ht="15.95" customHeight="1" thickBot="1" x14ac:dyDescent="0.25">
      <c r="A21" s="480" t="s">
        <v>118</v>
      </c>
      <c r="B21" s="481"/>
      <c r="C21" s="481"/>
      <c r="D21" s="481"/>
      <c r="E21" s="481"/>
      <c r="F21" s="481"/>
      <c r="G21" s="481"/>
      <c r="H21" s="481"/>
      <c r="I21" s="71"/>
      <c r="J21" s="480" t="s">
        <v>119</v>
      </c>
      <c r="K21" s="481"/>
      <c r="L21" s="481"/>
      <c r="M21" s="481"/>
      <c r="N21" s="481"/>
      <c r="O21" s="481"/>
      <c r="P21" s="481"/>
      <c r="Q21" s="481"/>
      <c r="R21" s="71"/>
      <c r="S21" s="480" t="s">
        <v>139</v>
      </c>
      <c r="T21" s="481"/>
      <c r="U21" s="481"/>
      <c r="V21" s="482"/>
    </row>
    <row r="22" spans="1:22" ht="15.95" customHeight="1" x14ac:dyDescent="0.2">
      <c r="A22" s="72" t="s">
        <v>140</v>
      </c>
      <c r="B22" s="73" t="s">
        <v>141</v>
      </c>
      <c r="C22" s="591" t="s">
        <v>108</v>
      </c>
      <c r="D22" s="592"/>
      <c r="E22" s="592"/>
      <c r="F22" s="228" t="s">
        <v>109</v>
      </c>
      <c r="G22" s="593" t="s">
        <v>116</v>
      </c>
      <c r="H22" s="593"/>
      <c r="I22" s="74" t="s">
        <v>142</v>
      </c>
      <c r="J22" s="72" t="s">
        <v>140</v>
      </c>
      <c r="K22" s="73" t="s">
        <v>141</v>
      </c>
      <c r="L22" s="594" t="s">
        <v>108</v>
      </c>
      <c r="M22" s="595"/>
      <c r="N22" s="596"/>
      <c r="O22" s="228" t="s">
        <v>109</v>
      </c>
      <c r="P22" s="593" t="s">
        <v>116</v>
      </c>
      <c r="Q22" s="593"/>
      <c r="R22" s="73" t="s">
        <v>142</v>
      </c>
      <c r="S22" s="585"/>
      <c r="T22" s="586"/>
      <c r="U22" s="586"/>
      <c r="V22" s="587"/>
    </row>
    <row r="23" spans="1:22" ht="15.95" customHeight="1" thickBot="1" x14ac:dyDescent="0.25">
      <c r="A23" s="229">
        <v>1</v>
      </c>
      <c r="B23" s="58"/>
      <c r="C23" s="484"/>
      <c r="D23" s="581"/>
      <c r="E23" s="581"/>
      <c r="F23" s="60"/>
      <c r="G23" s="513" t="s">
        <v>117</v>
      </c>
      <c r="H23" s="515"/>
      <c r="I23" s="75"/>
      <c r="J23" s="76" t="s">
        <v>143</v>
      </c>
      <c r="K23" s="58"/>
      <c r="L23" s="513"/>
      <c r="M23" s="502"/>
      <c r="N23" s="501"/>
      <c r="O23" s="60"/>
      <c r="P23" s="513" t="s">
        <v>117</v>
      </c>
      <c r="Q23" s="515"/>
      <c r="R23" s="59"/>
      <c r="S23" s="588"/>
      <c r="T23" s="589"/>
      <c r="U23" s="589"/>
      <c r="V23" s="590"/>
    </row>
    <row r="24" spans="1:22" ht="15.95" customHeight="1" x14ac:dyDescent="0.2">
      <c r="A24" s="229">
        <v>2</v>
      </c>
      <c r="B24" s="58"/>
      <c r="C24" s="484"/>
      <c r="D24" s="581"/>
      <c r="E24" s="581"/>
      <c r="F24" s="60"/>
      <c r="G24" s="513" t="s">
        <v>117</v>
      </c>
      <c r="H24" s="515"/>
      <c r="I24" s="75"/>
      <c r="J24" s="76" t="s">
        <v>144</v>
      </c>
      <c r="K24" s="58"/>
      <c r="L24" s="513"/>
      <c r="M24" s="502"/>
      <c r="N24" s="501"/>
      <c r="O24" s="60"/>
      <c r="P24" s="513" t="s">
        <v>117</v>
      </c>
      <c r="Q24" s="515"/>
      <c r="R24" s="59"/>
      <c r="S24" s="585"/>
      <c r="T24" s="586"/>
      <c r="U24" s="586"/>
      <c r="V24" s="587"/>
    </row>
    <row r="25" spans="1:22" ht="15.95" customHeight="1" thickBot="1" x14ac:dyDescent="0.25">
      <c r="A25" s="229">
        <v>3</v>
      </c>
      <c r="B25" s="58"/>
      <c r="C25" s="484"/>
      <c r="D25" s="581"/>
      <c r="E25" s="581"/>
      <c r="F25" s="60"/>
      <c r="G25" s="513" t="s">
        <v>117</v>
      </c>
      <c r="H25" s="515"/>
      <c r="I25" s="75"/>
      <c r="J25" s="76" t="s">
        <v>145</v>
      </c>
      <c r="K25" s="58"/>
      <c r="L25" s="513"/>
      <c r="M25" s="502"/>
      <c r="N25" s="501"/>
      <c r="O25" s="60"/>
      <c r="P25" s="513" t="s">
        <v>117</v>
      </c>
      <c r="Q25" s="515"/>
      <c r="R25" s="59"/>
      <c r="S25" s="588"/>
      <c r="T25" s="589"/>
      <c r="U25" s="589"/>
      <c r="V25" s="590"/>
    </row>
    <row r="26" spans="1:22" ht="15.95" customHeight="1" x14ac:dyDescent="0.2">
      <c r="A26" s="229">
        <v>4</v>
      </c>
      <c r="B26" s="58"/>
      <c r="C26" s="484"/>
      <c r="D26" s="581"/>
      <c r="E26" s="581"/>
      <c r="F26" s="60"/>
      <c r="G26" s="513" t="s">
        <v>117</v>
      </c>
      <c r="H26" s="515"/>
      <c r="I26" s="75"/>
      <c r="J26" s="76" t="s">
        <v>146</v>
      </c>
      <c r="K26" s="58"/>
      <c r="L26" s="513"/>
      <c r="M26" s="502"/>
      <c r="N26" s="501"/>
      <c r="O26" s="60"/>
      <c r="P26" s="513" t="s">
        <v>117</v>
      </c>
      <c r="Q26" s="515"/>
      <c r="R26" s="59"/>
      <c r="S26" s="585"/>
      <c r="T26" s="586"/>
      <c r="U26" s="586"/>
      <c r="V26" s="587"/>
    </row>
    <row r="27" spans="1:22" ht="15.95" customHeight="1" thickBot="1" x14ac:dyDescent="0.25">
      <c r="A27" s="229">
        <v>5</v>
      </c>
      <c r="B27" s="58"/>
      <c r="C27" s="484"/>
      <c r="D27" s="581"/>
      <c r="E27" s="581"/>
      <c r="F27" s="60"/>
      <c r="G27" s="513" t="s">
        <v>117</v>
      </c>
      <c r="H27" s="515"/>
      <c r="I27" s="75"/>
      <c r="J27" s="76" t="s">
        <v>147</v>
      </c>
      <c r="K27" s="58"/>
      <c r="L27" s="513"/>
      <c r="M27" s="502"/>
      <c r="N27" s="501"/>
      <c r="O27" s="60"/>
      <c r="P27" s="513" t="s">
        <v>117</v>
      </c>
      <c r="Q27" s="515"/>
      <c r="R27" s="59"/>
      <c r="S27" s="588"/>
      <c r="T27" s="589"/>
      <c r="U27" s="589"/>
      <c r="V27" s="590"/>
    </row>
    <row r="28" spans="1:22" ht="15.95" customHeight="1" thickBot="1" x14ac:dyDescent="0.25">
      <c r="A28" s="229">
        <v>6</v>
      </c>
      <c r="B28" s="58"/>
      <c r="C28" s="484"/>
      <c r="D28" s="581"/>
      <c r="E28" s="581"/>
      <c r="F28" s="60"/>
      <c r="G28" s="513" t="s">
        <v>117</v>
      </c>
      <c r="H28" s="515"/>
      <c r="I28" s="75"/>
      <c r="J28" s="76" t="s">
        <v>148</v>
      </c>
      <c r="K28" s="58"/>
      <c r="L28" s="513"/>
      <c r="M28" s="502"/>
      <c r="N28" s="501"/>
      <c r="O28" s="60"/>
      <c r="P28" s="513" t="s">
        <v>117</v>
      </c>
      <c r="Q28" s="515"/>
      <c r="R28" s="59"/>
      <c r="S28" s="582" t="s">
        <v>124</v>
      </c>
      <c r="T28" s="583"/>
      <c r="U28" s="583"/>
      <c r="V28" s="584"/>
    </row>
    <row r="29" spans="1:22" ht="15.95" customHeight="1" x14ac:dyDescent="0.2">
      <c r="A29" s="229">
        <v>7</v>
      </c>
      <c r="B29" s="58"/>
      <c r="C29" s="484"/>
      <c r="D29" s="581"/>
      <c r="E29" s="581"/>
      <c r="F29" s="60"/>
      <c r="G29" s="513" t="s">
        <v>117</v>
      </c>
      <c r="H29" s="515"/>
      <c r="I29" s="75"/>
      <c r="J29" s="76" t="s">
        <v>149</v>
      </c>
      <c r="K29" s="58"/>
      <c r="L29" s="513"/>
      <c r="M29" s="502"/>
      <c r="N29" s="501"/>
      <c r="O29" s="60"/>
      <c r="P29" s="513" t="s">
        <v>117</v>
      </c>
      <c r="Q29" s="515"/>
      <c r="R29" s="59"/>
      <c r="S29" s="585"/>
      <c r="T29" s="586"/>
      <c r="U29" s="586"/>
      <c r="V29" s="587"/>
    </row>
    <row r="30" spans="1:22" ht="15.95" customHeight="1" thickBot="1" x14ac:dyDescent="0.25">
      <c r="A30" s="230">
        <v>8</v>
      </c>
      <c r="B30" s="77"/>
      <c r="C30" s="475"/>
      <c r="D30" s="576"/>
      <c r="E30" s="576"/>
      <c r="F30" s="78"/>
      <c r="G30" s="577" t="s">
        <v>117</v>
      </c>
      <c r="H30" s="578"/>
      <c r="I30" s="79"/>
      <c r="J30" s="80" t="s">
        <v>150</v>
      </c>
      <c r="K30" s="77"/>
      <c r="L30" s="577"/>
      <c r="M30" s="579"/>
      <c r="N30" s="580"/>
      <c r="O30" s="78"/>
      <c r="P30" s="577" t="s">
        <v>117</v>
      </c>
      <c r="Q30" s="578"/>
      <c r="R30" s="81"/>
      <c r="S30" s="471"/>
      <c r="T30" s="472"/>
      <c r="U30" s="472"/>
      <c r="V30" s="473"/>
    </row>
  </sheetData>
  <sheetProtection algorithmName="SHA-512" hashValue="MO3ntD+xX9ajn/8LAUfInGJbcUTwXD2l3Ae+j2tkkG5ySRo+cfsJbPKHZns+bP6PI6ofibnCZ+Y/o4ZTH8AcYA==" saltValue="was2ohprfFUF5OH7ffLuFg==" spinCount="100000" sheet="1" objects="1" scenarios="1" selectLockedCells="1"/>
  <mergeCells count="222">
    <mergeCell ref="C29:E29"/>
    <mergeCell ref="G29:H29"/>
    <mergeCell ref="L29:N29"/>
    <mergeCell ref="P29:Q29"/>
    <mergeCell ref="S29:V29"/>
    <mergeCell ref="C30:E30"/>
    <mergeCell ref="G30:H30"/>
    <mergeCell ref="L30:N30"/>
    <mergeCell ref="P30:Q30"/>
    <mergeCell ref="S30:V30"/>
    <mergeCell ref="C27:E27"/>
    <mergeCell ref="G27:H27"/>
    <mergeCell ref="L27:N27"/>
    <mergeCell ref="P27:Q27"/>
    <mergeCell ref="S27:V27"/>
    <mergeCell ref="C28:E28"/>
    <mergeCell ref="G28:H28"/>
    <mergeCell ref="L28:N28"/>
    <mergeCell ref="P28:Q28"/>
    <mergeCell ref="S28:V28"/>
    <mergeCell ref="C25:E25"/>
    <mergeCell ref="G25:H25"/>
    <mergeCell ref="L25:N25"/>
    <mergeCell ref="P25:Q25"/>
    <mergeCell ref="S25:V25"/>
    <mergeCell ref="C26:E26"/>
    <mergeCell ref="G26:H26"/>
    <mergeCell ref="L26:N26"/>
    <mergeCell ref="P26:Q26"/>
    <mergeCell ref="S26:V26"/>
    <mergeCell ref="C23:E23"/>
    <mergeCell ref="G23:H23"/>
    <mergeCell ref="L23:N23"/>
    <mergeCell ref="P23:Q23"/>
    <mergeCell ref="S23:V23"/>
    <mergeCell ref="C24:E24"/>
    <mergeCell ref="G24:H24"/>
    <mergeCell ref="L24:N24"/>
    <mergeCell ref="P24:Q24"/>
    <mergeCell ref="S24:V24"/>
    <mergeCell ref="C22:E22"/>
    <mergeCell ref="G22:H22"/>
    <mergeCell ref="L22:N22"/>
    <mergeCell ref="P22:Q22"/>
    <mergeCell ref="S22:V22"/>
    <mergeCell ref="U19:V19"/>
    <mergeCell ref="C20:E20"/>
    <mergeCell ref="G20:H20"/>
    <mergeCell ref="I20:J20"/>
    <mergeCell ref="K20:L20"/>
    <mergeCell ref="M20:N20"/>
    <mergeCell ref="O20:P20"/>
    <mergeCell ref="Q20:R20"/>
    <mergeCell ref="S20:T20"/>
    <mergeCell ref="U20:V20"/>
    <mergeCell ref="C19:E19"/>
    <mergeCell ref="G19:H19"/>
    <mergeCell ref="I19:J19"/>
    <mergeCell ref="K19:L19"/>
    <mergeCell ref="M19:N19"/>
    <mergeCell ref="O19:P19"/>
    <mergeCell ref="Q19:R19"/>
    <mergeCell ref="S19:T19"/>
    <mergeCell ref="A21:H21"/>
    <mergeCell ref="J21:Q21"/>
    <mergeCell ref="S21:V21"/>
    <mergeCell ref="Q17:R17"/>
    <mergeCell ref="S17:T17"/>
    <mergeCell ref="U17:V17"/>
    <mergeCell ref="C18:E18"/>
    <mergeCell ref="G18:H18"/>
    <mergeCell ref="I18:J18"/>
    <mergeCell ref="K18:L18"/>
    <mergeCell ref="M18:N18"/>
    <mergeCell ref="O18:P18"/>
    <mergeCell ref="Q18:R18"/>
    <mergeCell ref="C17:E17"/>
    <mergeCell ref="G17:H17"/>
    <mergeCell ref="I17:J17"/>
    <mergeCell ref="K17:L17"/>
    <mergeCell ref="M17:N17"/>
    <mergeCell ref="O17:P17"/>
    <mergeCell ref="S18:T18"/>
    <mergeCell ref="U18:V18"/>
    <mergeCell ref="C16:E16"/>
    <mergeCell ref="G16:H16"/>
    <mergeCell ref="I16:J16"/>
    <mergeCell ref="K16:L16"/>
    <mergeCell ref="M16:N16"/>
    <mergeCell ref="O16:P16"/>
    <mergeCell ref="Q16:R16"/>
    <mergeCell ref="S16:T16"/>
    <mergeCell ref="U16:V16"/>
    <mergeCell ref="C15:E15"/>
    <mergeCell ref="G15:H15"/>
    <mergeCell ref="I15:J15"/>
    <mergeCell ref="K15:L15"/>
    <mergeCell ref="M15:N15"/>
    <mergeCell ref="O15:P15"/>
    <mergeCell ref="Q15:R15"/>
    <mergeCell ref="S15:T15"/>
    <mergeCell ref="U15:V15"/>
    <mergeCell ref="Q13:R13"/>
    <mergeCell ref="S13:T13"/>
    <mergeCell ref="U13:V13"/>
    <mergeCell ref="C14:E14"/>
    <mergeCell ref="G14:H14"/>
    <mergeCell ref="I14:J14"/>
    <mergeCell ref="K14:L14"/>
    <mergeCell ref="M14:N14"/>
    <mergeCell ref="O14:P14"/>
    <mergeCell ref="Q14:R14"/>
    <mergeCell ref="C13:E13"/>
    <mergeCell ref="G13:H13"/>
    <mergeCell ref="I13:J13"/>
    <mergeCell ref="K13:L13"/>
    <mergeCell ref="M13:N13"/>
    <mergeCell ref="O13:P13"/>
    <mergeCell ref="S14:T14"/>
    <mergeCell ref="U14:V14"/>
    <mergeCell ref="C12:E12"/>
    <mergeCell ref="G12:H12"/>
    <mergeCell ref="I12:J12"/>
    <mergeCell ref="K12:L12"/>
    <mergeCell ref="M12:N12"/>
    <mergeCell ref="O12:P12"/>
    <mergeCell ref="Q12:R12"/>
    <mergeCell ref="S12:T12"/>
    <mergeCell ref="U12:V12"/>
    <mergeCell ref="C11:E11"/>
    <mergeCell ref="G11:H11"/>
    <mergeCell ref="I11:J11"/>
    <mergeCell ref="K11:L11"/>
    <mergeCell ref="M11:N11"/>
    <mergeCell ref="O11:P11"/>
    <mergeCell ref="Q11:R11"/>
    <mergeCell ref="S11:T11"/>
    <mergeCell ref="U11:V11"/>
    <mergeCell ref="Q9:R9"/>
    <mergeCell ref="S9:T9"/>
    <mergeCell ref="U9:V9"/>
    <mergeCell ref="C10:E10"/>
    <mergeCell ref="G10:H10"/>
    <mergeCell ref="I10:J10"/>
    <mergeCell ref="K10:L10"/>
    <mergeCell ref="M10:N10"/>
    <mergeCell ref="O10:P10"/>
    <mergeCell ref="Q10:R10"/>
    <mergeCell ref="C9:E9"/>
    <mergeCell ref="G9:H9"/>
    <mergeCell ref="I9:J9"/>
    <mergeCell ref="K9:L9"/>
    <mergeCell ref="M9:N9"/>
    <mergeCell ref="O9:P9"/>
    <mergeCell ref="S10:T10"/>
    <mergeCell ref="U10:V10"/>
    <mergeCell ref="C8:E8"/>
    <mergeCell ref="G8:H8"/>
    <mergeCell ref="I8:J8"/>
    <mergeCell ref="K8:L8"/>
    <mergeCell ref="M8:N8"/>
    <mergeCell ref="O8:P8"/>
    <mergeCell ref="Q8:R8"/>
    <mergeCell ref="S8:T8"/>
    <mergeCell ref="U8:V8"/>
    <mergeCell ref="C7:E7"/>
    <mergeCell ref="G7:H7"/>
    <mergeCell ref="I7:J7"/>
    <mergeCell ref="K7:L7"/>
    <mergeCell ref="M7:N7"/>
    <mergeCell ref="O7:P7"/>
    <mergeCell ref="Q7:R7"/>
    <mergeCell ref="S7:T7"/>
    <mergeCell ref="U7:V7"/>
    <mergeCell ref="Q5:R5"/>
    <mergeCell ref="S5:T5"/>
    <mergeCell ref="U5:V5"/>
    <mergeCell ref="C6:E6"/>
    <mergeCell ref="G6:H6"/>
    <mergeCell ref="I6:J6"/>
    <mergeCell ref="K6:L6"/>
    <mergeCell ref="M6:N6"/>
    <mergeCell ref="O6:P6"/>
    <mergeCell ref="Q6:R6"/>
    <mergeCell ref="C5:E5"/>
    <mergeCell ref="G5:H5"/>
    <mergeCell ref="I5:J5"/>
    <mergeCell ref="K5:L5"/>
    <mergeCell ref="M5:N5"/>
    <mergeCell ref="O5:P5"/>
    <mergeCell ref="S6:T6"/>
    <mergeCell ref="U6:V6"/>
    <mergeCell ref="S3:T3"/>
    <mergeCell ref="U3:V3"/>
    <mergeCell ref="G4:H4"/>
    <mergeCell ref="I4:J4"/>
    <mergeCell ref="K4:L4"/>
    <mergeCell ref="M4:N4"/>
    <mergeCell ref="O4:P4"/>
    <mergeCell ref="Q4:R4"/>
    <mergeCell ref="S4:T4"/>
    <mergeCell ref="U4:V4"/>
    <mergeCell ref="A3:A4"/>
    <mergeCell ref="B3:B4"/>
    <mergeCell ref="C3:E4"/>
    <mergeCell ref="G3:H3"/>
    <mergeCell ref="I3:J3"/>
    <mergeCell ref="K3:L3"/>
    <mergeCell ref="M3:N3"/>
    <mergeCell ref="O3:P3"/>
    <mergeCell ref="Q3:R3"/>
    <mergeCell ref="A1:E1"/>
    <mergeCell ref="F1:H1"/>
    <mergeCell ref="I1:K1"/>
    <mergeCell ref="L1:O1"/>
    <mergeCell ref="P1:V1"/>
    <mergeCell ref="A2:B2"/>
    <mergeCell ref="C2:D2"/>
    <mergeCell ref="E2:I2"/>
    <mergeCell ref="J2:L2"/>
    <mergeCell ref="M2:Q2"/>
    <mergeCell ref="R2:V2"/>
  </mergeCells>
  <conditionalFormatting sqref="P1:V1">
    <cfRule type="expression" dxfId="10" priority="1">
      <formula>$P$1&lt;&gt;0</formula>
    </cfRule>
  </conditionalFormatting>
  <printOptions horizontalCentered="1"/>
  <pageMargins left="0.23622047244094491" right="0.23622047244094491" top="0.43307086614173229" bottom="0.39370078740157483" header="0.23622047244094491" footer="0.23622047244094491"/>
  <pageSetup paperSize="9" scale="98" orientation="landscape" horizontalDpi="300" verticalDpi="30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33">
    <tabColor theme="4" tint="0.79998168889431442"/>
    <pageSetUpPr fitToPage="1"/>
  </sheetPr>
  <dimension ref="A1:V30"/>
  <sheetViews>
    <sheetView showZeros="0" workbookViewId="0">
      <selection activeCell="E186" sqref="E186"/>
    </sheetView>
  </sheetViews>
  <sheetFormatPr defaultRowHeight="12.75" x14ac:dyDescent="0.2"/>
  <cols>
    <col min="1" max="1" width="4.5703125" style="53" customWidth="1"/>
    <col min="2" max="2" width="5.140625" style="53" customWidth="1"/>
    <col min="3" max="4" width="6.5703125" style="53" customWidth="1"/>
    <col min="5" max="5" width="8" style="53" customWidth="1"/>
    <col min="6" max="6" width="13.140625" style="53" customWidth="1"/>
    <col min="7" max="22" width="6.5703125" style="53" customWidth="1"/>
    <col min="23" max="16384" width="9.140625" style="53"/>
  </cols>
  <sheetData>
    <row r="1" spans="1:22" ht="24.95" customHeight="1" x14ac:dyDescent="0.2">
      <c r="A1" s="623" t="s">
        <v>125</v>
      </c>
      <c r="B1" s="624"/>
      <c r="C1" s="624"/>
      <c r="D1" s="624"/>
      <c r="E1" s="624"/>
      <c r="F1" s="625">
        <f ca="1">TODAY()</f>
        <v>43214</v>
      </c>
      <c r="G1" s="544"/>
      <c r="H1" s="545"/>
      <c r="I1" s="626" t="s">
        <v>126</v>
      </c>
      <c r="J1" s="627"/>
      <c r="K1" s="628"/>
      <c r="L1" s="626" t="s">
        <v>210</v>
      </c>
      <c r="M1" s="629"/>
      <c r="N1" s="629"/>
      <c r="O1" s="629"/>
      <c r="P1" s="607">
        <f>IF('Lane Draws'!$AX$42-COUNTIF('Lane Draws'!$AX$32:$BC$39,"&gt;88")=0,0,CONCATENATE('Lane Draws'!$AX$42-COUNTIF('Lane Draws'!$AX$32:$BC$39,"&gt;88"), " Non Counters to put in lanes"))</f>
        <v>0</v>
      </c>
      <c r="Q1" s="608"/>
      <c r="R1" s="608"/>
      <c r="S1" s="608"/>
      <c r="T1" s="608"/>
      <c r="U1" s="608"/>
      <c r="V1" s="609"/>
    </row>
    <row r="2" spans="1:22" ht="24.95" customHeight="1" thickBot="1" x14ac:dyDescent="0.25">
      <c r="A2" s="574" t="s">
        <v>200</v>
      </c>
      <c r="B2" s="575"/>
      <c r="C2" s="636" t="s">
        <v>204</v>
      </c>
      <c r="D2" s="636"/>
      <c r="E2" s="600" t="s">
        <v>191</v>
      </c>
      <c r="F2" s="600"/>
      <c r="G2" s="600"/>
      <c r="H2" s="600"/>
      <c r="I2" s="601"/>
      <c r="J2" s="610" t="s">
        <v>127</v>
      </c>
      <c r="K2" s="610"/>
      <c r="L2" s="610"/>
      <c r="M2" s="610" t="s">
        <v>104</v>
      </c>
      <c r="N2" s="610"/>
      <c r="O2" s="610"/>
      <c r="P2" s="610"/>
      <c r="Q2" s="610"/>
      <c r="R2" s="610" t="s">
        <v>105</v>
      </c>
      <c r="S2" s="611"/>
      <c r="T2" s="611"/>
      <c r="U2" s="611"/>
      <c r="V2" s="612"/>
    </row>
    <row r="3" spans="1:22" x14ac:dyDescent="0.2">
      <c r="A3" s="613" t="s">
        <v>128</v>
      </c>
      <c r="B3" s="615" t="s">
        <v>129</v>
      </c>
      <c r="C3" s="617" t="s">
        <v>130</v>
      </c>
      <c r="D3" s="618"/>
      <c r="E3" s="619"/>
      <c r="F3" s="67"/>
      <c r="G3" s="621" t="s">
        <v>131</v>
      </c>
      <c r="H3" s="622"/>
      <c r="I3" s="622" t="s">
        <v>132</v>
      </c>
      <c r="J3" s="622"/>
      <c r="K3" s="622" t="s">
        <v>133</v>
      </c>
      <c r="L3" s="622"/>
      <c r="M3" s="622" t="s">
        <v>134</v>
      </c>
      <c r="N3" s="622"/>
      <c r="O3" s="630" t="s">
        <v>135</v>
      </c>
      <c r="P3" s="630"/>
      <c r="Q3" s="631" t="s">
        <v>136</v>
      </c>
      <c r="R3" s="631"/>
      <c r="S3" s="622" t="s">
        <v>137</v>
      </c>
      <c r="T3" s="622"/>
      <c r="U3" s="632"/>
      <c r="V3" s="633"/>
    </row>
    <row r="4" spans="1:22" ht="36" customHeight="1" x14ac:dyDescent="0.2">
      <c r="A4" s="614"/>
      <c r="B4" s="616"/>
      <c r="C4" s="620"/>
      <c r="D4" s="618"/>
      <c r="E4" s="619"/>
      <c r="F4" s="226" t="s">
        <v>109</v>
      </c>
      <c r="G4" s="634" t="s">
        <v>116</v>
      </c>
      <c r="H4" s="635"/>
      <c r="I4" s="634" t="s">
        <v>116</v>
      </c>
      <c r="J4" s="635"/>
      <c r="K4" s="634" t="s">
        <v>116</v>
      </c>
      <c r="L4" s="635"/>
      <c r="M4" s="634" t="s">
        <v>116</v>
      </c>
      <c r="N4" s="635"/>
      <c r="O4" s="602" t="s">
        <v>116</v>
      </c>
      <c r="P4" s="603"/>
      <c r="Q4" s="602" t="s">
        <v>116</v>
      </c>
      <c r="R4" s="603"/>
      <c r="S4" s="604" t="s">
        <v>116</v>
      </c>
      <c r="T4" s="526"/>
      <c r="U4" s="605" t="s">
        <v>138</v>
      </c>
      <c r="V4" s="606"/>
    </row>
    <row r="5" spans="1:22" ht="18" customHeight="1" x14ac:dyDescent="0.2">
      <c r="A5" s="68">
        <v>1</v>
      </c>
      <c r="B5" s="231">
        <f>'Lane Draws'!AX32</f>
        <v>8</v>
      </c>
      <c r="C5" s="463" t="str">
        <f ca="1">IFERROR(INDIRECT("'"&amp;F5&amp;"-"&amp;A$2&amp;"'!D27"),VLOOKUP(B5,'U17 Non Counters'!$B$3:$D$86,2,FALSE))</f>
        <v>JOSHUA MILNE</v>
      </c>
      <c r="D5" s="463" t="str">
        <f t="shared" ref="D5:E5" ca="1" si="0">IFERROR(INDIRECT("'"&amp;C5&amp;"'!d18"),"")</f>
        <v/>
      </c>
      <c r="E5" s="463" t="str">
        <f t="shared" ca="1" si="0"/>
        <v/>
      </c>
      <c r="F5" s="70" t="str">
        <f>IFERROR(IF(B5="","",VLOOKUP(B5,Teams!$A$12:$B$29,2,FALSE)),CONCATENATE("NC-",VLOOKUP(B5,'U17 Non Counters'!$B$3:$D$86,3,FALSE)))</f>
        <v>TN</v>
      </c>
      <c r="G5" s="514" t="s">
        <v>117</v>
      </c>
      <c r="H5" s="515"/>
      <c r="I5" s="513" t="s">
        <v>117</v>
      </c>
      <c r="J5" s="515"/>
      <c r="K5" s="513" t="s">
        <v>117</v>
      </c>
      <c r="L5" s="515"/>
      <c r="M5" s="513" t="s">
        <v>117</v>
      </c>
      <c r="N5" s="515"/>
      <c r="O5" s="597" t="s">
        <v>117</v>
      </c>
      <c r="P5" s="599"/>
      <c r="Q5" s="597" t="s">
        <v>117</v>
      </c>
      <c r="R5" s="598"/>
      <c r="S5" s="514" t="s">
        <v>117</v>
      </c>
      <c r="T5" s="515"/>
      <c r="U5" s="467"/>
      <c r="V5" s="497"/>
    </row>
    <row r="6" spans="1:22" ht="18" customHeight="1" x14ac:dyDescent="0.2">
      <c r="A6" s="68">
        <v>2</v>
      </c>
      <c r="B6" s="231">
        <f>'Lane Draws'!AX33</f>
        <v>3</v>
      </c>
      <c r="C6" s="463" t="str">
        <f ca="1">IFERROR(INDIRECT("'"&amp;F6&amp;"-"&amp;A$2&amp;"'!D27"),VLOOKUP(B6,'U17 Non Counters'!$B$3:$D$86,2,FALSE))</f>
        <v>Ralph Silcock</v>
      </c>
      <c r="D6" s="463" t="str">
        <f t="shared" ref="D6:D13" ca="1" si="1">IFERROR(INDIRECT("'"&amp;C6&amp;"'!d18"),"")</f>
        <v/>
      </c>
      <c r="E6" s="463" t="str">
        <f t="shared" ref="E6:E13" ca="1" si="2">IFERROR(INDIRECT("'"&amp;D6&amp;"'!d18"),"")</f>
        <v/>
      </c>
      <c r="F6" s="70" t="str">
        <f>IFERROR(IF(B6="","",VLOOKUP(B6,Teams!$A$12:$B$29,2,FALSE)),CONCATENATE("NC-",VLOOKUP(B6,'U17 Non Counters'!$B$3:$D$86,3,FALSE)))</f>
        <v>BSAC</v>
      </c>
      <c r="G6" s="514" t="s">
        <v>117</v>
      </c>
      <c r="H6" s="515"/>
      <c r="I6" s="513" t="s">
        <v>117</v>
      </c>
      <c r="J6" s="515"/>
      <c r="K6" s="513" t="s">
        <v>117</v>
      </c>
      <c r="L6" s="515"/>
      <c r="M6" s="513" t="s">
        <v>117</v>
      </c>
      <c r="N6" s="515"/>
      <c r="O6" s="597" t="s">
        <v>117</v>
      </c>
      <c r="P6" s="599"/>
      <c r="Q6" s="597" t="s">
        <v>117</v>
      </c>
      <c r="R6" s="598"/>
      <c r="S6" s="514" t="s">
        <v>117</v>
      </c>
      <c r="T6" s="515"/>
      <c r="U6" s="467"/>
      <c r="V6" s="497"/>
    </row>
    <row r="7" spans="1:22" ht="18" customHeight="1" x14ac:dyDescent="0.2">
      <c r="A7" s="68">
        <v>3</v>
      </c>
      <c r="B7" s="231">
        <f>'Lane Draws'!AX34</f>
        <v>1</v>
      </c>
      <c r="C7" s="463" t="str">
        <f ca="1">IFERROR(INDIRECT("'"&amp;F7&amp;"-"&amp;A$2&amp;"'!D27"),VLOOKUP(B7,'U17 Non Counters'!$B$3:$D$86,2,FALSE))</f>
        <v>Tobi Fatona</v>
      </c>
      <c r="D7" s="463" t="str">
        <f t="shared" ca="1" si="1"/>
        <v/>
      </c>
      <c r="E7" s="463" t="str">
        <f t="shared" ca="1" si="2"/>
        <v/>
      </c>
      <c r="F7" s="70" t="str">
        <f>IFERROR(IF(B7="","",VLOOKUP(B7,Teams!$A$12:$B$29,2,FALSE)),CONCATENATE("NC-",VLOOKUP(B7,'U17 Non Counters'!$B$3:$D$86,3,FALSE)))</f>
        <v>AAAC</v>
      </c>
      <c r="G7" s="514" t="s">
        <v>117</v>
      </c>
      <c r="H7" s="515"/>
      <c r="I7" s="513" t="s">
        <v>117</v>
      </c>
      <c r="J7" s="515"/>
      <c r="K7" s="513" t="s">
        <v>117</v>
      </c>
      <c r="L7" s="515"/>
      <c r="M7" s="513" t="s">
        <v>117</v>
      </c>
      <c r="N7" s="515"/>
      <c r="O7" s="597" t="s">
        <v>117</v>
      </c>
      <c r="P7" s="599"/>
      <c r="Q7" s="597" t="s">
        <v>117</v>
      </c>
      <c r="R7" s="598"/>
      <c r="S7" s="514" t="s">
        <v>117</v>
      </c>
      <c r="T7" s="515"/>
      <c r="U7" s="467"/>
      <c r="V7" s="497"/>
    </row>
    <row r="8" spans="1:22" ht="18" customHeight="1" x14ac:dyDescent="0.2">
      <c r="A8" s="68">
        <v>4</v>
      </c>
      <c r="B8" s="231">
        <f>'Lane Draws'!AX35</f>
        <v>6</v>
      </c>
      <c r="C8" s="463" t="str">
        <f ca="1">IFERROR(INDIRECT("'"&amp;F8&amp;"-"&amp;A$2&amp;"'!D27"),VLOOKUP(B8,'U17 Non Counters'!$B$3:$D$86,2,FALSE))</f>
        <v>Ethan Tulloch</v>
      </c>
      <c r="D8" s="463" t="str">
        <f t="shared" ca="1" si="1"/>
        <v/>
      </c>
      <c r="E8" s="463" t="str">
        <f t="shared" ca="1" si="2"/>
        <v/>
      </c>
      <c r="F8" s="70" t="str">
        <f>IFERROR(IF(B8="","",VLOOKUP(B8,Teams!$A$12:$B$29,2,FALSE)),CONCATENATE("NC-",VLOOKUP(B8,'U17 Non Counters'!$B$3:$D$86,3,FALSE)))</f>
        <v>ISA</v>
      </c>
      <c r="G8" s="514" t="s">
        <v>117</v>
      </c>
      <c r="H8" s="515"/>
      <c r="I8" s="513" t="s">
        <v>117</v>
      </c>
      <c r="J8" s="515"/>
      <c r="K8" s="513" t="s">
        <v>117</v>
      </c>
      <c r="L8" s="515"/>
      <c r="M8" s="513" t="s">
        <v>117</v>
      </c>
      <c r="N8" s="515"/>
      <c r="O8" s="597" t="s">
        <v>117</v>
      </c>
      <c r="P8" s="599"/>
      <c r="Q8" s="597" t="s">
        <v>117</v>
      </c>
      <c r="R8" s="598"/>
      <c r="S8" s="514" t="s">
        <v>117</v>
      </c>
      <c r="T8" s="515"/>
      <c r="U8" s="467"/>
      <c r="V8" s="497"/>
    </row>
    <row r="9" spans="1:22" ht="18" customHeight="1" x14ac:dyDescent="0.2">
      <c r="A9" s="68">
        <v>5</v>
      </c>
      <c r="B9" s="231">
        <f>'Lane Draws'!AX36</f>
        <v>4</v>
      </c>
      <c r="C9" s="463" t="str">
        <f ca="1">IFERROR(INDIRECT("'"&amp;F9&amp;"-"&amp;A$2&amp;"'!D27"),VLOOKUP(B9,'U17 Non Counters'!$B$3:$D$86,2,FALSE))</f>
        <v>Luca Venditozzi</v>
      </c>
      <c r="D9" s="463" t="str">
        <f t="shared" ca="1" si="1"/>
        <v/>
      </c>
      <c r="E9" s="463" t="str">
        <f t="shared" ca="1" si="2"/>
        <v/>
      </c>
      <c r="F9" s="70" t="str">
        <f>IFERROR(IF(B9="","",VLOOKUP(B9,Teams!$A$12:$B$29,2,FALSE)),CONCATENATE("NC-",VLOOKUP(B9,'U17 Non Counters'!$B$3:$D$86,3,FALSE)))</f>
        <v>DHH</v>
      </c>
      <c r="G9" s="514" t="s">
        <v>117</v>
      </c>
      <c r="H9" s="515"/>
      <c r="I9" s="513" t="s">
        <v>117</v>
      </c>
      <c r="J9" s="515"/>
      <c r="K9" s="513" t="s">
        <v>117</v>
      </c>
      <c r="L9" s="515"/>
      <c r="M9" s="513" t="s">
        <v>117</v>
      </c>
      <c r="N9" s="515"/>
      <c r="O9" s="597" t="s">
        <v>117</v>
      </c>
      <c r="P9" s="599"/>
      <c r="Q9" s="597" t="s">
        <v>117</v>
      </c>
      <c r="R9" s="598"/>
      <c r="S9" s="514" t="s">
        <v>117</v>
      </c>
      <c r="T9" s="515"/>
      <c r="U9" s="467"/>
      <c r="V9" s="497"/>
    </row>
    <row r="10" spans="1:22" ht="18" customHeight="1" x14ac:dyDescent="0.2">
      <c r="A10" s="68">
        <v>6</v>
      </c>
      <c r="B10" s="231">
        <f>'Lane Draws'!AX37</f>
        <v>2</v>
      </c>
      <c r="C10" s="463">
        <f ca="1">IFERROR(INDIRECT("'"&amp;F10&amp;"-"&amp;A$2&amp;"'!D27"),VLOOKUP(B10,'U17 Non Counters'!$B$3:$D$86,2,FALSE))</f>
        <v>0</v>
      </c>
      <c r="D10" s="463" t="str">
        <f t="shared" ca="1" si="1"/>
        <v/>
      </c>
      <c r="E10" s="463" t="str">
        <f t="shared" ca="1" si="2"/>
        <v/>
      </c>
      <c r="F10" s="70" t="str">
        <f>IFERROR(IF(B10="","",VLOOKUP(B10,Teams!$A$12:$B$29,2,FALSE)),CONCATENATE("NC-",VLOOKUP(B10,'U17 Non Counters'!$B$3:$D$86,3,FALSE)))</f>
        <v>ADAC</v>
      </c>
      <c r="G10" s="514" t="s">
        <v>117</v>
      </c>
      <c r="H10" s="515"/>
      <c r="I10" s="513" t="s">
        <v>117</v>
      </c>
      <c r="J10" s="515"/>
      <c r="K10" s="513" t="s">
        <v>117</v>
      </c>
      <c r="L10" s="515"/>
      <c r="M10" s="513" t="s">
        <v>117</v>
      </c>
      <c r="N10" s="515"/>
      <c r="O10" s="597" t="s">
        <v>117</v>
      </c>
      <c r="P10" s="599"/>
      <c r="Q10" s="597" t="s">
        <v>117</v>
      </c>
      <c r="R10" s="598"/>
      <c r="S10" s="514" t="s">
        <v>117</v>
      </c>
      <c r="T10" s="515"/>
      <c r="U10" s="467"/>
      <c r="V10" s="497"/>
    </row>
    <row r="11" spans="1:22" ht="18" customHeight="1" x14ac:dyDescent="0.2">
      <c r="A11" s="68">
        <v>7</v>
      </c>
      <c r="B11" s="231">
        <f>'Lane Draws'!AX38</f>
        <v>7</v>
      </c>
      <c r="C11" s="463">
        <f ca="1">IFERROR(INDIRECT("'"&amp;F11&amp;"-"&amp;A$2&amp;"'!D27"),VLOOKUP(B11,'U17 Non Counters'!$B$3:$D$86,2,FALSE))</f>
        <v>0</v>
      </c>
      <c r="D11" s="463" t="str">
        <f t="shared" ca="1" si="1"/>
        <v/>
      </c>
      <c r="E11" s="463" t="str">
        <f t="shared" ca="1" si="2"/>
        <v/>
      </c>
      <c r="F11" s="70" t="str">
        <f>IFERROR(IF(B11="","",VLOOKUP(B11,Teams!$A$12:$B$29,2,FALSE)),CONCATENATE("NC-",VLOOKUP(B11,'U17 Non Counters'!$B$3:$D$86,3,FALSE)))</f>
        <v>MAC_PSH</v>
      </c>
      <c r="G11" s="514" t="s">
        <v>117</v>
      </c>
      <c r="H11" s="515"/>
      <c r="I11" s="513" t="s">
        <v>117</v>
      </c>
      <c r="J11" s="515"/>
      <c r="K11" s="513" t="s">
        <v>117</v>
      </c>
      <c r="L11" s="515"/>
      <c r="M11" s="513" t="s">
        <v>117</v>
      </c>
      <c r="N11" s="515"/>
      <c r="O11" s="597" t="s">
        <v>117</v>
      </c>
      <c r="P11" s="599"/>
      <c r="Q11" s="597" t="s">
        <v>117</v>
      </c>
      <c r="R11" s="598"/>
      <c r="S11" s="514" t="s">
        <v>117</v>
      </c>
      <c r="T11" s="515"/>
      <c r="U11" s="467"/>
      <c r="V11" s="497"/>
    </row>
    <row r="12" spans="1:22" ht="18" customHeight="1" x14ac:dyDescent="0.2">
      <c r="A12" s="68">
        <v>8</v>
      </c>
      <c r="B12" s="231">
        <f>'Lane Draws'!AX39</f>
        <v>5</v>
      </c>
      <c r="C12" s="463" t="str">
        <f ca="1">IFERROR(INDIRECT("'"&amp;F12&amp;"-"&amp;A$2&amp;"'!D27"),VLOOKUP(B12,'U17 Non Counters'!$B$3:$D$86,2,FALSE))</f>
        <v>Victor Jude Eze</v>
      </c>
      <c r="D12" s="463" t="str">
        <f t="shared" ca="1" si="1"/>
        <v/>
      </c>
      <c r="E12" s="463" t="str">
        <f t="shared" ca="1" si="2"/>
        <v/>
      </c>
      <c r="F12" s="70" t="str">
        <f>IFERROR(IF(B12="","",VLOOKUP(B12,Teams!$A$12:$B$29,2,FALSE)),CONCATENATE("NC-",VLOOKUP(B12,'U17 Non Counters'!$B$3:$D$86,3,FALSE)))</f>
        <v>IH</v>
      </c>
      <c r="G12" s="514" t="s">
        <v>117</v>
      </c>
      <c r="H12" s="515"/>
      <c r="I12" s="513" t="s">
        <v>117</v>
      </c>
      <c r="J12" s="515"/>
      <c r="K12" s="513" t="s">
        <v>117</v>
      </c>
      <c r="L12" s="515"/>
      <c r="M12" s="513" t="s">
        <v>117</v>
      </c>
      <c r="N12" s="515"/>
      <c r="O12" s="597" t="s">
        <v>117</v>
      </c>
      <c r="P12" s="599"/>
      <c r="Q12" s="597" t="s">
        <v>117</v>
      </c>
      <c r="R12" s="598"/>
      <c r="S12" s="514" t="s">
        <v>117</v>
      </c>
      <c r="T12" s="515"/>
      <c r="U12" s="467"/>
      <c r="V12" s="497"/>
    </row>
    <row r="13" spans="1:22" ht="18" customHeight="1" x14ac:dyDescent="0.2">
      <c r="A13" s="68">
        <v>9</v>
      </c>
      <c r="B13" s="231">
        <f>'Lane Draws'!BA32</f>
        <v>88</v>
      </c>
      <c r="C13" s="463">
        <f ca="1">IFERROR(INDIRECT("'"&amp;F13&amp;"-"&amp;A$2&amp;"'!D28"),VLOOKUP(B13,'U17 Non Counters'!$B$3:$D$86,2,FALSE))</f>
        <v>0</v>
      </c>
      <c r="D13" s="463" t="str">
        <f t="shared" ca="1" si="1"/>
        <v/>
      </c>
      <c r="E13" s="463" t="str">
        <f t="shared" ca="1" si="2"/>
        <v/>
      </c>
      <c r="F13" s="70" t="str">
        <f>IFERROR(IF(B13="","",VLOOKUP(B13,Teams!$A$12:$B$29,2,FALSE)),CONCATENATE("NC-",VLOOKUP(B13,'U17 Non Counters'!$B$3:$D$86,3,FALSE)))</f>
        <v>TN</v>
      </c>
      <c r="G13" s="514" t="s">
        <v>117</v>
      </c>
      <c r="H13" s="515"/>
      <c r="I13" s="513" t="s">
        <v>117</v>
      </c>
      <c r="J13" s="515"/>
      <c r="K13" s="513" t="s">
        <v>117</v>
      </c>
      <c r="L13" s="515"/>
      <c r="M13" s="513" t="s">
        <v>117</v>
      </c>
      <c r="N13" s="515"/>
      <c r="O13" s="597" t="s">
        <v>117</v>
      </c>
      <c r="P13" s="599"/>
      <c r="Q13" s="597" t="s">
        <v>117</v>
      </c>
      <c r="R13" s="598"/>
      <c r="S13" s="514" t="s">
        <v>117</v>
      </c>
      <c r="T13" s="515"/>
      <c r="U13" s="467"/>
      <c r="V13" s="497"/>
    </row>
    <row r="14" spans="1:22" ht="18" customHeight="1" x14ac:dyDescent="0.2">
      <c r="A14" s="68">
        <v>10</v>
      </c>
      <c r="B14" s="231">
        <f>'Lane Draws'!BA33</f>
        <v>33</v>
      </c>
      <c r="C14" s="463">
        <f ca="1">IFERROR(INDIRECT("'"&amp;F14&amp;"-"&amp;A$2&amp;"'!D28"),VLOOKUP(B14,'U17 Non Counters'!$B$3:$D$86,2,FALSE))</f>
        <v>0</v>
      </c>
      <c r="D14" s="463" t="str">
        <f t="shared" ref="D14:D20" ca="1" si="3">IFERROR(INDIRECT("'"&amp;C14&amp;"'!d18"),"")</f>
        <v/>
      </c>
      <c r="E14" s="463" t="str">
        <f t="shared" ref="E14:E20" ca="1" si="4">IFERROR(INDIRECT("'"&amp;D14&amp;"'!d18"),"")</f>
        <v/>
      </c>
      <c r="F14" s="70" t="str">
        <f>IFERROR(IF(B14="","",VLOOKUP(B14,Teams!$A$12:$B$29,2,FALSE)),CONCATENATE("NC-",VLOOKUP(B14,'U17 Non Counters'!$B$3:$D$86,3,FALSE)))</f>
        <v>BSAC</v>
      </c>
      <c r="G14" s="514" t="s">
        <v>117</v>
      </c>
      <c r="H14" s="515"/>
      <c r="I14" s="513" t="s">
        <v>117</v>
      </c>
      <c r="J14" s="515"/>
      <c r="K14" s="513" t="s">
        <v>117</v>
      </c>
      <c r="L14" s="515"/>
      <c r="M14" s="513" t="s">
        <v>117</v>
      </c>
      <c r="N14" s="515"/>
      <c r="O14" s="597" t="s">
        <v>117</v>
      </c>
      <c r="P14" s="599"/>
      <c r="Q14" s="597" t="s">
        <v>117</v>
      </c>
      <c r="R14" s="598"/>
      <c r="S14" s="514" t="s">
        <v>117</v>
      </c>
      <c r="T14" s="515"/>
      <c r="U14" s="467"/>
      <c r="V14" s="497"/>
    </row>
    <row r="15" spans="1:22" ht="18" customHeight="1" x14ac:dyDescent="0.2">
      <c r="A15" s="68">
        <v>11</v>
      </c>
      <c r="B15" s="231">
        <f>'Lane Draws'!BA34</f>
        <v>11</v>
      </c>
      <c r="C15" s="463" t="str">
        <f ca="1">IFERROR(INDIRECT("'"&amp;F15&amp;"-"&amp;A$2&amp;"'!D28"),VLOOKUP(B15,'U17 Non Counters'!$B$3:$D$86,2,FALSE))</f>
        <v>Adam Brown</v>
      </c>
      <c r="D15" s="463" t="str">
        <f t="shared" ca="1" si="3"/>
        <v/>
      </c>
      <c r="E15" s="463" t="str">
        <f t="shared" ca="1" si="4"/>
        <v/>
      </c>
      <c r="F15" s="70" t="str">
        <f>IFERROR(IF(B15="","",VLOOKUP(B15,Teams!$A$12:$B$29,2,FALSE)),CONCATENATE("NC-",VLOOKUP(B15,'U17 Non Counters'!$B$3:$D$86,3,FALSE)))</f>
        <v>AAAC</v>
      </c>
      <c r="G15" s="514" t="s">
        <v>117</v>
      </c>
      <c r="H15" s="515"/>
      <c r="I15" s="513" t="s">
        <v>117</v>
      </c>
      <c r="J15" s="515"/>
      <c r="K15" s="513" t="s">
        <v>117</v>
      </c>
      <c r="L15" s="515"/>
      <c r="M15" s="513" t="s">
        <v>117</v>
      </c>
      <c r="N15" s="515"/>
      <c r="O15" s="597" t="s">
        <v>117</v>
      </c>
      <c r="P15" s="599"/>
      <c r="Q15" s="597" t="s">
        <v>117</v>
      </c>
      <c r="R15" s="598"/>
      <c r="S15" s="514" t="s">
        <v>117</v>
      </c>
      <c r="T15" s="515"/>
      <c r="U15" s="467"/>
      <c r="V15" s="497"/>
    </row>
    <row r="16" spans="1:22" ht="18" customHeight="1" x14ac:dyDescent="0.2">
      <c r="A16" s="68">
        <v>12</v>
      </c>
      <c r="B16" s="231">
        <f>'Lane Draws'!BA35</f>
        <v>66</v>
      </c>
      <c r="C16" s="463" t="str">
        <f ca="1">IFERROR(INDIRECT("'"&amp;F16&amp;"-"&amp;A$2&amp;"'!D28"),VLOOKUP(B16,'U17 Non Counters'!$B$3:$D$86,2,FALSE))</f>
        <v>Michael Campbell</v>
      </c>
      <c r="D16" s="463" t="str">
        <f t="shared" ca="1" si="3"/>
        <v/>
      </c>
      <c r="E16" s="463" t="str">
        <f t="shared" ca="1" si="4"/>
        <v/>
      </c>
      <c r="F16" s="70" t="str">
        <f>IFERROR(IF(B16="","",VLOOKUP(B16,Teams!$A$12:$B$29,2,FALSE)),CONCATENATE("NC-",VLOOKUP(B16,'U17 Non Counters'!$B$3:$D$86,3,FALSE)))</f>
        <v>ISA</v>
      </c>
      <c r="G16" s="514" t="s">
        <v>117</v>
      </c>
      <c r="H16" s="515"/>
      <c r="I16" s="513" t="s">
        <v>117</v>
      </c>
      <c r="J16" s="515"/>
      <c r="K16" s="513" t="s">
        <v>117</v>
      </c>
      <c r="L16" s="515"/>
      <c r="M16" s="513" t="s">
        <v>117</v>
      </c>
      <c r="N16" s="515"/>
      <c r="O16" s="597" t="s">
        <v>117</v>
      </c>
      <c r="P16" s="599"/>
      <c r="Q16" s="597" t="s">
        <v>117</v>
      </c>
      <c r="R16" s="598"/>
      <c r="S16" s="514" t="s">
        <v>117</v>
      </c>
      <c r="T16" s="515"/>
      <c r="U16" s="467"/>
      <c r="V16" s="497"/>
    </row>
    <row r="17" spans="1:22" ht="18" customHeight="1" x14ac:dyDescent="0.2">
      <c r="A17" s="68">
        <v>13</v>
      </c>
      <c r="B17" s="231">
        <f>'Lane Draws'!BA36</f>
        <v>44</v>
      </c>
      <c r="C17" s="463" t="str">
        <f ca="1">IFERROR(INDIRECT("'"&amp;F17&amp;"-"&amp;A$2&amp;"'!D28"),VLOOKUP(B17,'U17 Non Counters'!$B$3:$D$86,2,FALSE))</f>
        <v>Logan Robertson</v>
      </c>
      <c r="D17" s="463" t="str">
        <f t="shared" ca="1" si="3"/>
        <v/>
      </c>
      <c r="E17" s="463" t="str">
        <f t="shared" ca="1" si="4"/>
        <v/>
      </c>
      <c r="F17" s="70" t="str">
        <f>IFERROR(IF(B17="","",VLOOKUP(B17,Teams!$A$12:$B$29,2,FALSE)),CONCATENATE("NC-",VLOOKUP(B17,'U17 Non Counters'!$B$3:$D$86,3,FALSE)))</f>
        <v>DHH</v>
      </c>
      <c r="G17" s="514" t="s">
        <v>117</v>
      </c>
      <c r="H17" s="515"/>
      <c r="I17" s="513" t="s">
        <v>117</v>
      </c>
      <c r="J17" s="515"/>
      <c r="K17" s="513" t="s">
        <v>117</v>
      </c>
      <c r="L17" s="515"/>
      <c r="M17" s="513" t="s">
        <v>117</v>
      </c>
      <c r="N17" s="515"/>
      <c r="O17" s="597" t="s">
        <v>117</v>
      </c>
      <c r="P17" s="599"/>
      <c r="Q17" s="597" t="s">
        <v>117</v>
      </c>
      <c r="R17" s="598"/>
      <c r="S17" s="514" t="s">
        <v>117</v>
      </c>
      <c r="T17" s="515"/>
      <c r="U17" s="467"/>
      <c r="V17" s="497"/>
    </row>
    <row r="18" spans="1:22" ht="18" customHeight="1" x14ac:dyDescent="0.2">
      <c r="A18" s="68">
        <v>14</v>
      </c>
      <c r="B18" s="231">
        <f>'Lane Draws'!BA37</f>
        <v>22</v>
      </c>
      <c r="C18" s="463">
        <f ca="1">IFERROR(INDIRECT("'"&amp;F18&amp;"-"&amp;A$2&amp;"'!D28"),VLOOKUP(B18,'U17 Non Counters'!$B$3:$D$86,2,FALSE))</f>
        <v>0</v>
      </c>
      <c r="D18" s="463" t="str">
        <f t="shared" ca="1" si="3"/>
        <v/>
      </c>
      <c r="E18" s="463" t="str">
        <f t="shared" ca="1" si="4"/>
        <v/>
      </c>
      <c r="F18" s="70" t="str">
        <f>IFERROR(IF(B18="","",VLOOKUP(B18,Teams!$A$12:$B$29,2,FALSE)),CONCATENATE("NC-",VLOOKUP(B18,'U17 Non Counters'!$B$3:$D$86,3,FALSE)))</f>
        <v>ADAC</v>
      </c>
      <c r="G18" s="514" t="s">
        <v>117</v>
      </c>
      <c r="H18" s="515"/>
      <c r="I18" s="513" t="s">
        <v>117</v>
      </c>
      <c r="J18" s="515"/>
      <c r="K18" s="513" t="s">
        <v>117</v>
      </c>
      <c r="L18" s="515"/>
      <c r="M18" s="513" t="s">
        <v>117</v>
      </c>
      <c r="N18" s="515"/>
      <c r="O18" s="597" t="s">
        <v>117</v>
      </c>
      <c r="P18" s="599"/>
      <c r="Q18" s="597" t="s">
        <v>117</v>
      </c>
      <c r="R18" s="598"/>
      <c r="S18" s="514" t="s">
        <v>117</v>
      </c>
      <c r="T18" s="515"/>
      <c r="U18" s="467"/>
      <c r="V18" s="497"/>
    </row>
    <row r="19" spans="1:22" ht="18" customHeight="1" x14ac:dyDescent="0.2">
      <c r="A19" s="68">
        <v>15</v>
      </c>
      <c r="B19" s="231">
        <f>'Lane Draws'!BA38</f>
        <v>77</v>
      </c>
      <c r="C19" s="463">
        <f ca="1">IFERROR(INDIRECT("'"&amp;F19&amp;"-"&amp;A$2&amp;"'!D28"),VLOOKUP(B19,'U17 Non Counters'!$B$3:$D$86,2,FALSE))</f>
        <v>0</v>
      </c>
      <c r="D19" s="463" t="str">
        <f t="shared" ca="1" si="3"/>
        <v/>
      </c>
      <c r="E19" s="463" t="str">
        <f t="shared" ca="1" si="4"/>
        <v/>
      </c>
      <c r="F19" s="70" t="str">
        <f>IFERROR(IF(B19="","",VLOOKUP(B19,Teams!$A$12:$B$29,2,FALSE)),CONCATENATE("NC-",VLOOKUP(B19,'U17 Non Counters'!$B$3:$D$86,3,FALSE)))</f>
        <v>MAC_PSH</v>
      </c>
      <c r="G19" s="514" t="s">
        <v>117</v>
      </c>
      <c r="H19" s="515"/>
      <c r="I19" s="513" t="s">
        <v>117</v>
      </c>
      <c r="J19" s="515"/>
      <c r="K19" s="513" t="s">
        <v>117</v>
      </c>
      <c r="L19" s="515"/>
      <c r="M19" s="513" t="s">
        <v>117</v>
      </c>
      <c r="N19" s="515"/>
      <c r="O19" s="597" t="s">
        <v>117</v>
      </c>
      <c r="P19" s="599"/>
      <c r="Q19" s="597" t="s">
        <v>117</v>
      </c>
      <c r="R19" s="598"/>
      <c r="S19" s="514" t="s">
        <v>117</v>
      </c>
      <c r="T19" s="515"/>
      <c r="U19" s="467"/>
      <c r="V19" s="497"/>
    </row>
    <row r="20" spans="1:22" ht="18" customHeight="1" thickBot="1" x14ac:dyDescent="0.25">
      <c r="A20" s="68">
        <v>16</v>
      </c>
      <c r="B20" s="231">
        <f>'Lane Draws'!BA39</f>
        <v>55</v>
      </c>
      <c r="C20" s="463" t="str">
        <f ca="1">IFERROR(INDIRECT("'"&amp;F20&amp;"-"&amp;A$2&amp;"'!D28"),VLOOKUP(B20,'U17 Non Counters'!$B$3:$D$86,2,FALSE))</f>
        <v>Gordon Manson</v>
      </c>
      <c r="D20" s="463" t="str">
        <f t="shared" ca="1" si="3"/>
        <v/>
      </c>
      <c r="E20" s="463" t="str">
        <f t="shared" ca="1" si="4"/>
        <v/>
      </c>
      <c r="F20" s="70" t="str">
        <f>IFERROR(IF(B20="","",VLOOKUP(B20,Teams!$A$12:$B$29,2,FALSE)),CONCATENATE("NC-",VLOOKUP(B20,'U17 Non Counters'!$B$3:$D$86,3,FALSE)))</f>
        <v>IH</v>
      </c>
      <c r="G20" s="514" t="s">
        <v>117</v>
      </c>
      <c r="H20" s="515"/>
      <c r="I20" s="513" t="s">
        <v>117</v>
      </c>
      <c r="J20" s="515"/>
      <c r="K20" s="513" t="s">
        <v>117</v>
      </c>
      <c r="L20" s="515"/>
      <c r="M20" s="513" t="s">
        <v>117</v>
      </c>
      <c r="N20" s="515"/>
      <c r="O20" s="597" t="s">
        <v>117</v>
      </c>
      <c r="P20" s="599"/>
      <c r="Q20" s="597" t="s">
        <v>117</v>
      </c>
      <c r="R20" s="598"/>
      <c r="S20" s="514" t="s">
        <v>117</v>
      </c>
      <c r="T20" s="515"/>
      <c r="U20" s="462"/>
      <c r="V20" s="520"/>
    </row>
    <row r="21" spans="1:22" ht="15.95" customHeight="1" thickBot="1" x14ac:dyDescent="0.25">
      <c r="A21" s="480" t="s">
        <v>118</v>
      </c>
      <c r="B21" s="481"/>
      <c r="C21" s="481"/>
      <c r="D21" s="481"/>
      <c r="E21" s="481"/>
      <c r="F21" s="481"/>
      <c r="G21" s="481"/>
      <c r="H21" s="481"/>
      <c r="I21" s="71"/>
      <c r="J21" s="480" t="s">
        <v>119</v>
      </c>
      <c r="K21" s="481"/>
      <c r="L21" s="481"/>
      <c r="M21" s="481"/>
      <c r="N21" s="481"/>
      <c r="O21" s="481"/>
      <c r="P21" s="481"/>
      <c r="Q21" s="481"/>
      <c r="R21" s="71"/>
      <c r="S21" s="480" t="s">
        <v>139</v>
      </c>
      <c r="T21" s="481"/>
      <c r="U21" s="481"/>
      <c r="V21" s="482"/>
    </row>
    <row r="22" spans="1:22" ht="15.95" customHeight="1" x14ac:dyDescent="0.2">
      <c r="A22" s="72" t="s">
        <v>140</v>
      </c>
      <c r="B22" s="73" t="s">
        <v>141</v>
      </c>
      <c r="C22" s="591" t="s">
        <v>108</v>
      </c>
      <c r="D22" s="592"/>
      <c r="E22" s="592"/>
      <c r="F22" s="228" t="s">
        <v>109</v>
      </c>
      <c r="G22" s="593" t="s">
        <v>116</v>
      </c>
      <c r="H22" s="593"/>
      <c r="I22" s="74" t="s">
        <v>142</v>
      </c>
      <c r="J22" s="72" t="s">
        <v>140</v>
      </c>
      <c r="K22" s="73" t="s">
        <v>141</v>
      </c>
      <c r="L22" s="594" t="s">
        <v>108</v>
      </c>
      <c r="M22" s="595"/>
      <c r="N22" s="596"/>
      <c r="O22" s="228" t="s">
        <v>109</v>
      </c>
      <c r="P22" s="593" t="s">
        <v>116</v>
      </c>
      <c r="Q22" s="593"/>
      <c r="R22" s="73" t="s">
        <v>142</v>
      </c>
      <c r="S22" s="585"/>
      <c r="T22" s="586"/>
      <c r="U22" s="586"/>
      <c r="V22" s="587"/>
    </row>
    <row r="23" spans="1:22" ht="15.95" customHeight="1" thickBot="1" x14ac:dyDescent="0.25">
      <c r="A23" s="229">
        <v>1</v>
      </c>
      <c r="B23" s="58"/>
      <c r="C23" s="484"/>
      <c r="D23" s="581"/>
      <c r="E23" s="581"/>
      <c r="F23" s="60"/>
      <c r="G23" s="513" t="s">
        <v>117</v>
      </c>
      <c r="H23" s="515"/>
      <c r="I23" s="75"/>
      <c r="J23" s="76" t="s">
        <v>143</v>
      </c>
      <c r="K23" s="58"/>
      <c r="L23" s="513"/>
      <c r="M23" s="502"/>
      <c r="N23" s="501"/>
      <c r="O23" s="60"/>
      <c r="P23" s="513" t="s">
        <v>117</v>
      </c>
      <c r="Q23" s="515"/>
      <c r="R23" s="59"/>
      <c r="S23" s="588"/>
      <c r="T23" s="589"/>
      <c r="U23" s="589"/>
      <c r="V23" s="590"/>
    </row>
    <row r="24" spans="1:22" ht="15.95" customHeight="1" x14ac:dyDescent="0.2">
      <c r="A24" s="229">
        <v>2</v>
      </c>
      <c r="B24" s="58"/>
      <c r="C24" s="484"/>
      <c r="D24" s="581"/>
      <c r="E24" s="581"/>
      <c r="F24" s="60"/>
      <c r="G24" s="513" t="s">
        <v>117</v>
      </c>
      <c r="H24" s="515"/>
      <c r="I24" s="75"/>
      <c r="J24" s="76" t="s">
        <v>144</v>
      </c>
      <c r="K24" s="58"/>
      <c r="L24" s="513"/>
      <c r="M24" s="502"/>
      <c r="N24" s="501"/>
      <c r="O24" s="60"/>
      <c r="P24" s="513" t="s">
        <v>117</v>
      </c>
      <c r="Q24" s="515"/>
      <c r="R24" s="59"/>
      <c r="S24" s="585"/>
      <c r="T24" s="586"/>
      <c r="U24" s="586"/>
      <c r="V24" s="587"/>
    </row>
    <row r="25" spans="1:22" ht="15.95" customHeight="1" thickBot="1" x14ac:dyDescent="0.25">
      <c r="A25" s="229">
        <v>3</v>
      </c>
      <c r="B25" s="58"/>
      <c r="C25" s="484"/>
      <c r="D25" s="581"/>
      <c r="E25" s="581"/>
      <c r="F25" s="60"/>
      <c r="G25" s="513" t="s">
        <v>117</v>
      </c>
      <c r="H25" s="515"/>
      <c r="I25" s="75"/>
      <c r="J25" s="76" t="s">
        <v>145</v>
      </c>
      <c r="K25" s="58"/>
      <c r="L25" s="513"/>
      <c r="M25" s="502"/>
      <c r="N25" s="501"/>
      <c r="O25" s="60"/>
      <c r="P25" s="513" t="s">
        <v>117</v>
      </c>
      <c r="Q25" s="515"/>
      <c r="R25" s="59"/>
      <c r="S25" s="588"/>
      <c r="T25" s="589"/>
      <c r="U25" s="589"/>
      <c r="V25" s="590"/>
    </row>
    <row r="26" spans="1:22" ht="15.95" customHeight="1" x14ac:dyDescent="0.2">
      <c r="A26" s="229">
        <v>4</v>
      </c>
      <c r="B26" s="58"/>
      <c r="C26" s="484"/>
      <c r="D26" s="581"/>
      <c r="E26" s="581"/>
      <c r="F26" s="60"/>
      <c r="G26" s="513" t="s">
        <v>117</v>
      </c>
      <c r="H26" s="515"/>
      <c r="I26" s="75"/>
      <c r="J26" s="76" t="s">
        <v>146</v>
      </c>
      <c r="K26" s="58"/>
      <c r="L26" s="513"/>
      <c r="M26" s="502"/>
      <c r="N26" s="501"/>
      <c r="O26" s="60"/>
      <c r="P26" s="513" t="s">
        <v>117</v>
      </c>
      <c r="Q26" s="515"/>
      <c r="R26" s="59"/>
      <c r="S26" s="585"/>
      <c r="T26" s="586"/>
      <c r="U26" s="586"/>
      <c r="V26" s="587"/>
    </row>
    <row r="27" spans="1:22" ht="15.95" customHeight="1" thickBot="1" x14ac:dyDescent="0.25">
      <c r="A27" s="229">
        <v>5</v>
      </c>
      <c r="B27" s="58"/>
      <c r="C27" s="484"/>
      <c r="D27" s="581"/>
      <c r="E27" s="581"/>
      <c r="F27" s="60"/>
      <c r="G27" s="513" t="s">
        <v>117</v>
      </c>
      <c r="H27" s="515"/>
      <c r="I27" s="75"/>
      <c r="J27" s="76" t="s">
        <v>147</v>
      </c>
      <c r="K27" s="58"/>
      <c r="L27" s="513"/>
      <c r="M27" s="502"/>
      <c r="N27" s="501"/>
      <c r="O27" s="60"/>
      <c r="P27" s="513" t="s">
        <v>117</v>
      </c>
      <c r="Q27" s="515"/>
      <c r="R27" s="59"/>
      <c r="S27" s="588"/>
      <c r="T27" s="589"/>
      <c r="U27" s="589"/>
      <c r="V27" s="590"/>
    </row>
    <row r="28" spans="1:22" ht="15.95" customHeight="1" thickBot="1" x14ac:dyDescent="0.25">
      <c r="A28" s="229">
        <v>6</v>
      </c>
      <c r="B28" s="58"/>
      <c r="C28" s="484"/>
      <c r="D28" s="581"/>
      <c r="E28" s="581"/>
      <c r="F28" s="60"/>
      <c r="G28" s="513" t="s">
        <v>117</v>
      </c>
      <c r="H28" s="515"/>
      <c r="I28" s="75"/>
      <c r="J28" s="76" t="s">
        <v>148</v>
      </c>
      <c r="K28" s="58"/>
      <c r="L28" s="513"/>
      <c r="M28" s="502"/>
      <c r="N28" s="501"/>
      <c r="O28" s="60"/>
      <c r="P28" s="513" t="s">
        <v>117</v>
      </c>
      <c r="Q28" s="515"/>
      <c r="R28" s="59"/>
      <c r="S28" s="582" t="s">
        <v>124</v>
      </c>
      <c r="T28" s="583"/>
      <c r="U28" s="583"/>
      <c r="V28" s="584"/>
    </row>
    <row r="29" spans="1:22" ht="15.95" customHeight="1" x14ac:dyDescent="0.2">
      <c r="A29" s="229">
        <v>7</v>
      </c>
      <c r="B29" s="58"/>
      <c r="C29" s="484"/>
      <c r="D29" s="581"/>
      <c r="E29" s="581"/>
      <c r="F29" s="60"/>
      <c r="G29" s="513" t="s">
        <v>117</v>
      </c>
      <c r="H29" s="515"/>
      <c r="I29" s="75"/>
      <c r="J29" s="76" t="s">
        <v>149</v>
      </c>
      <c r="K29" s="58"/>
      <c r="L29" s="513"/>
      <c r="M29" s="502"/>
      <c r="N29" s="501"/>
      <c r="O29" s="60"/>
      <c r="P29" s="513" t="s">
        <v>117</v>
      </c>
      <c r="Q29" s="515"/>
      <c r="R29" s="59"/>
      <c r="S29" s="585"/>
      <c r="T29" s="586"/>
      <c r="U29" s="586"/>
      <c r="V29" s="587"/>
    </row>
    <row r="30" spans="1:22" ht="15.95" customHeight="1" thickBot="1" x14ac:dyDescent="0.25">
      <c r="A30" s="230">
        <v>8</v>
      </c>
      <c r="B30" s="77"/>
      <c r="C30" s="475"/>
      <c r="D30" s="576"/>
      <c r="E30" s="576"/>
      <c r="F30" s="78"/>
      <c r="G30" s="577" t="s">
        <v>117</v>
      </c>
      <c r="H30" s="578"/>
      <c r="I30" s="79"/>
      <c r="J30" s="80" t="s">
        <v>150</v>
      </c>
      <c r="K30" s="77"/>
      <c r="L30" s="577"/>
      <c r="M30" s="579"/>
      <c r="N30" s="580"/>
      <c r="O30" s="78"/>
      <c r="P30" s="577" t="s">
        <v>117</v>
      </c>
      <c r="Q30" s="578"/>
      <c r="R30" s="81"/>
      <c r="S30" s="471"/>
      <c r="T30" s="472"/>
      <c r="U30" s="472"/>
      <c r="V30" s="473"/>
    </row>
  </sheetData>
  <sheetProtection algorithmName="SHA-512" hashValue="tQpvChUDcR85TY37yGlFp7Qr0kVc+fSw9NJDrHWTwJVE/xnCC9fMhB0p/H4HWAxIQn8tipW7V0PHwbfSaQBJdA==" saltValue="oWSu2d5xZ3812Ks8dAQgDw==" spinCount="100000" sheet="1" selectLockedCells="1"/>
  <mergeCells count="222">
    <mergeCell ref="C29:E29"/>
    <mergeCell ref="G29:H29"/>
    <mergeCell ref="L29:N29"/>
    <mergeCell ref="P29:Q29"/>
    <mergeCell ref="S29:V29"/>
    <mergeCell ref="C30:E30"/>
    <mergeCell ref="G30:H30"/>
    <mergeCell ref="L30:N30"/>
    <mergeCell ref="P30:Q30"/>
    <mergeCell ref="S30:V30"/>
    <mergeCell ref="C27:E27"/>
    <mergeCell ref="G27:H27"/>
    <mergeCell ref="L27:N27"/>
    <mergeCell ref="P27:Q27"/>
    <mergeCell ref="S27:V27"/>
    <mergeCell ref="C28:E28"/>
    <mergeCell ref="G28:H28"/>
    <mergeCell ref="L28:N28"/>
    <mergeCell ref="P28:Q28"/>
    <mergeCell ref="S28:V28"/>
    <mergeCell ref="C25:E25"/>
    <mergeCell ref="G25:H25"/>
    <mergeCell ref="L25:N25"/>
    <mergeCell ref="P25:Q25"/>
    <mergeCell ref="S25:V25"/>
    <mergeCell ref="C26:E26"/>
    <mergeCell ref="G26:H26"/>
    <mergeCell ref="L26:N26"/>
    <mergeCell ref="P26:Q26"/>
    <mergeCell ref="S26:V26"/>
    <mergeCell ref="C23:E23"/>
    <mergeCell ref="G23:H23"/>
    <mergeCell ref="L23:N23"/>
    <mergeCell ref="P23:Q23"/>
    <mergeCell ref="S23:V23"/>
    <mergeCell ref="C24:E24"/>
    <mergeCell ref="G24:H24"/>
    <mergeCell ref="L24:N24"/>
    <mergeCell ref="P24:Q24"/>
    <mergeCell ref="S24:V24"/>
    <mergeCell ref="C22:E22"/>
    <mergeCell ref="G22:H22"/>
    <mergeCell ref="L22:N22"/>
    <mergeCell ref="P22:Q22"/>
    <mergeCell ref="S22:V22"/>
    <mergeCell ref="U19:V19"/>
    <mergeCell ref="C20:E20"/>
    <mergeCell ref="G20:H20"/>
    <mergeCell ref="I20:J20"/>
    <mergeCell ref="K20:L20"/>
    <mergeCell ref="M20:N20"/>
    <mergeCell ref="O20:P20"/>
    <mergeCell ref="Q20:R20"/>
    <mergeCell ref="S20:T20"/>
    <mergeCell ref="U20:V20"/>
    <mergeCell ref="C19:E19"/>
    <mergeCell ref="G19:H19"/>
    <mergeCell ref="I19:J19"/>
    <mergeCell ref="K19:L19"/>
    <mergeCell ref="M19:N19"/>
    <mergeCell ref="O19:P19"/>
    <mergeCell ref="Q19:R19"/>
    <mergeCell ref="S19:T19"/>
    <mergeCell ref="A21:H21"/>
    <mergeCell ref="J21:Q21"/>
    <mergeCell ref="S21:V21"/>
    <mergeCell ref="Q17:R17"/>
    <mergeCell ref="S17:T17"/>
    <mergeCell ref="U17:V17"/>
    <mergeCell ref="C18:E18"/>
    <mergeCell ref="G18:H18"/>
    <mergeCell ref="I18:J18"/>
    <mergeCell ref="K18:L18"/>
    <mergeCell ref="M18:N18"/>
    <mergeCell ref="O18:P18"/>
    <mergeCell ref="Q18:R18"/>
    <mergeCell ref="C17:E17"/>
    <mergeCell ref="G17:H17"/>
    <mergeCell ref="I17:J17"/>
    <mergeCell ref="K17:L17"/>
    <mergeCell ref="M17:N17"/>
    <mergeCell ref="O17:P17"/>
    <mergeCell ref="S18:T18"/>
    <mergeCell ref="U18:V18"/>
    <mergeCell ref="C16:E16"/>
    <mergeCell ref="G16:H16"/>
    <mergeCell ref="I16:J16"/>
    <mergeCell ref="K16:L16"/>
    <mergeCell ref="M16:N16"/>
    <mergeCell ref="O16:P16"/>
    <mergeCell ref="Q16:R16"/>
    <mergeCell ref="S16:T16"/>
    <mergeCell ref="U16:V16"/>
    <mergeCell ref="C15:E15"/>
    <mergeCell ref="G15:H15"/>
    <mergeCell ref="I15:J15"/>
    <mergeCell ref="K15:L15"/>
    <mergeCell ref="M15:N15"/>
    <mergeCell ref="O15:P15"/>
    <mergeCell ref="Q15:R15"/>
    <mergeCell ref="S15:T15"/>
    <mergeCell ref="U15:V15"/>
    <mergeCell ref="Q13:R13"/>
    <mergeCell ref="S13:T13"/>
    <mergeCell ref="U13:V13"/>
    <mergeCell ref="C14:E14"/>
    <mergeCell ref="G14:H14"/>
    <mergeCell ref="I14:J14"/>
    <mergeCell ref="K14:L14"/>
    <mergeCell ref="M14:N14"/>
    <mergeCell ref="O14:P14"/>
    <mergeCell ref="Q14:R14"/>
    <mergeCell ref="C13:E13"/>
    <mergeCell ref="G13:H13"/>
    <mergeCell ref="I13:J13"/>
    <mergeCell ref="K13:L13"/>
    <mergeCell ref="M13:N13"/>
    <mergeCell ref="O13:P13"/>
    <mergeCell ref="S14:T14"/>
    <mergeCell ref="U14:V14"/>
    <mergeCell ref="C12:E12"/>
    <mergeCell ref="G12:H12"/>
    <mergeCell ref="I12:J12"/>
    <mergeCell ref="K12:L12"/>
    <mergeCell ref="M12:N12"/>
    <mergeCell ref="O12:P12"/>
    <mergeCell ref="Q12:R12"/>
    <mergeCell ref="S12:T12"/>
    <mergeCell ref="U12:V12"/>
    <mergeCell ref="C11:E11"/>
    <mergeCell ref="G11:H11"/>
    <mergeCell ref="I11:J11"/>
    <mergeCell ref="K11:L11"/>
    <mergeCell ref="M11:N11"/>
    <mergeCell ref="O11:P11"/>
    <mergeCell ref="Q11:R11"/>
    <mergeCell ref="S11:T11"/>
    <mergeCell ref="U11:V11"/>
    <mergeCell ref="Q9:R9"/>
    <mergeCell ref="S9:T9"/>
    <mergeCell ref="U9:V9"/>
    <mergeCell ref="C10:E10"/>
    <mergeCell ref="G10:H10"/>
    <mergeCell ref="I10:J10"/>
    <mergeCell ref="K10:L10"/>
    <mergeCell ref="M10:N10"/>
    <mergeCell ref="O10:P10"/>
    <mergeCell ref="Q10:R10"/>
    <mergeCell ref="C9:E9"/>
    <mergeCell ref="G9:H9"/>
    <mergeCell ref="I9:J9"/>
    <mergeCell ref="K9:L9"/>
    <mergeCell ref="M9:N9"/>
    <mergeCell ref="O9:P9"/>
    <mergeCell ref="S10:T10"/>
    <mergeCell ref="U10:V10"/>
    <mergeCell ref="C8:E8"/>
    <mergeCell ref="G8:H8"/>
    <mergeCell ref="I8:J8"/>
    <mergeCell ref="K8:L8"/>
    <mergeCell ref="M8:N8"/>
    <mergeCell ref="O8:P8"/>
    <mergeCell ref="Q8:R8"/>
    <mergeCell ref="S8:T8"/>
    <mergeCell ref="U8:V8"/>
    <mergeCell ref="C7:E7"/>
    <mergeCell ref="G7:H7"/>
    <mergeCell ref="I7:J7"/>
    <mergeCell ref="K7:L7"/>
    <mergeCell ref="M7:N7"/>
    <mergeCell ref="O7:P7"/>
    <mergeCell ref="Q7:R7"/>
    <mergeCell ref="S7:T7"/>
    <mergeCell ref="U7:V7"/>
    <mergeCell ref="Q5:R5"/>
    <mergeCell ref="S5:T5"/>
    <mergeCell ref="U5:V5"/>
    <mergeCell ref="C6:E6"/>
    <mergeCell ref="G6:H6"/>
    <mergeCell ref="I6:J6"/>
    <mergeCell ref="K6:L6"/>
    <mergeCell ref="M6:N6"/>
    <mergeCell ref="O6:P6"/>
    <mergeCell ref="Q6:R6"/>
    <mergeCell ref="C5:E5"/>
    <mergeCell ref="G5:H5"/>
    <mergeCell ref="I5:J5"/>
    <mergeCell ref="K5:L5"/>
    <mergeCell ref="M5:N5"/>
    <mergeCell ref="O5:P5"/>
    <mergeCell ref="S6:T6"/>
    <mergeCell ref="U6:V6"/>
    <mergeCell ref="S3:T3"/>
    <mergeCell ref="U3:V3"/>
    <mergeCell ref="G4:H4"/>
    <mergeCell ref="I4:J4"/>
    <mergeCell ref="K4:L4"/>
    <mergeCell ref="M4:N4"/>
    <mergeCell ref="O4:P4"/>
    <mergeCell ref="Q4:R4"/>
    <mergeCell ref="S4:T4"/>
    <mergeCell ref="U4:V4"/>
    <mergeCell ref="A3:A4"/>
    <mergeCell ref="B3:B4"/>
    <mergeCell ref="C3:E4"/>
    <mergeCell ref="G3:H3"/>
    <mergeCell ref="I3:J3"/>
    <mergeCell ref="K3:L3"/>
    <mergeCell ref="M3:N3"/>
    <mergeCell ref="O3:P3"/>
    <mergeCell ref="Q3:R3"/>
    <mergeCell ref="A1:E1"/>
    <mergeCell ref="F1:H1"/>
    <mergeCell ref="I1:K1"/>
    <mergeCell ref="L1:O1"/>
    <mergeCell ref="P1:V1"/>
    <mergeCell ref="A2:B2"/>
    <mergeCell ref="C2:D2"/>
    <mergeCell ref="E2:I2"/>
    <mergeCell ref="J2:L2"/>
    <mergeCell ref="M2:Q2"/>
    <mergeCell ref="R2:V2"/>
  </mergeCells>
  <conditionalFormatting sqref="P1:V1">
    <cfRule type="expression" dxfId="9" priority="1">
      <formula>$P$1&lt;&gt;0</formula>
    </cfRule>
  </conditionalFormatting>
  <printOptions horizontalCentered="1"/>
  <pageMargins left="0.23622047244094491" right="0.23622047244094491" top="0.43307086614173229" bottom="0.39370078740157483" header="0.23622047244094491" footer="0.23622047244094491"/>
  <pageSetup paperSize="9" scale="96" orientation="landscape" horizontalDpi="300" verticalDpi="300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40">
    <tabColor theme="5" tint="0.79998168889431442"/>
  </sheetPr>
  <dimension ref="A1:BT31"/>
  <sheetViews>
    <sheetView showGridLines="0" showZeros="0" workbookViewId="0">
      <selection activeCell="E186" sqref="E186"/>
    </sheetView>
  </sheetViews>
  <sheetFormatPr defaultRowHeight="12.75" x14ac:dyDescent="0.2"/>
  <cols>
    <col min="1" max="2" width="2" style="53" customWidth="1"/>
    <col min="3" max="4" width="2.28515625" style="53" customWidth="1"/>
    <col min="5" max="59" width="2" style="53" customWidth="1"/>
    <col min="60" max="62" width="2.7109375" style="53" customWidth="1"/>
    <col min="63" max="72" width="2" style="53" customWidth="1"/>
    <col min="73" max="208" width="1.7109375" style="53" customWidth="1"/>
    <col min="209" max="16384" width="9.140625" style="53"/>
  </cols>
  <sheetData>
    <row r="1" spans="1:72" ht="24" customHeight="1" x14ac:dyDescent="0.2">
      <c r="A1" s="533" t="s">
        <v>101</v>
      </c>
      <c r="B1" s="534"/>
      <c r="C1" s="534"/>
      <c r="D1" s="534"/>
      <c r="E1" s="534"/>
      <c r="F1" s="534"/>
      <c r="G1" s="534"/>
      <c r="H1" s="534"/>
      <c r="I1" s="534"/>
      <c r="J1" s="534"/>
      <c r="K1" s="534"/>
      <c r="L1" s="534"/>
      <c r="M1" s="534"/>
      <c r="N1" s="534"/>
      <c r="O1" s="534"/>
      <c r="P1" s="534"/>
      <c r="Q1" s="534"/>
      <c r="R1" s="534"/>
      <c r="S1" s="535"/>
      <c r="T1" s="542" t="s">
        <v>209</v>
      </c>
      <c r="U1" s="543"/>
      <c r="V1" s="543"/>
      <c r="W1" s="543"/>
      <c r="X1" s="544">
        <f ca="1">TODAY()</f>
        <v>43214</v>
      </c>
      <c r="Y1" s="544"/>
      <c r="Z1" s="544"/>
      <c r="AA1" s="544"/>
      <c r="AB1" s="544"/>
      <c r="AC1" s="544"/>
      <c r="AD1" s="544"/>
      <c r="AE1" s="545"/>
      <c r="AF1" s="536" t="s">
        <v>102</v>
      </c>
      <c r="AG1" s="537"/>
      <c r="AH1" s="537"/>
      <c r="AI1" s="537"/>
      <c r="AJ1" s="537"/>
      <c r="AK1" s="537"/>
      <c r="AL1" s="537"/>
      <c r="AM1" s="537"/>
      <c r="AN1" s="537"/>
      <c r="AO1" s="537"/>
      <c r="AP1" s="537"/>
      <c r="AQ1" s="537"/>
      <c r="AR1" s="546" t="s">
        <v>210</v>
      </c>
      <c r="AS1" s="547"/>
      <c r="AT1" s="547"/>
      <c r="AU1" s="547"/>
      <c r="AV1" s="547"/>
      <c r="AW1" s="547"/>
      <c r="AX1" s="547"/>
      <c r="AY1" s="547"/>
      <c r="AZ1" s="547"/>
      <c r="BA1" s="548">
        <f>IF('Lane Draws'!$AL$42-COUNTIF('Lane Draws'!$AL$32:$AO$39,"&gt;88")=0,0,CONCATENATE('Lane Draws'!$AL$42-COUNTIF('Lane Draws'!$AL$32:$AO$39,"&gt;88"), " Non Counters to put in lanes"))</f>
        <v>0</v>
      </c>
      <c r="BB1" s="549"/>
      <c r="BC1" s="549"/>
      <c r="BD1" s="549"/>
      <c r="BE1" s="549"/>
      <c r="BF1" s="549"/>
      <c r="BG1" s="549"/>
      <c r="BH1" s="549"/>
      <c r="BI1" s="549"/>
      <c r="BJ1" s="549"/>
      <c r="BK1" s="549"/>
      <c r="BL1" s="549"/>
      <c r="BM1" s="549"/>
      <c r="BN1" s="549"/>
      <c r="BO1" s="549"/>
      <c r="BP1" s="549"/>
      <c r="BQ1" s="549"/>
      <c r="BR1" s="549"/>
      <c r="BS1" s="549"/>
      <c r="BT1" s="550"/>
    </row>
    <row r="2" spans="1:72" ht="24" customHeight="1" thickBot="1" x14ac:dyDescent="0.25">
      <c r="A2" s="538" t="s">
        <v>203</v>
      </c>
      <c r="B2" s="539"/>
      <c r="C2" s="539"/>
      <c r="D2" s="539"/>
      <c r="E2" s="539" t="s">
        <v>200</v>
      </c>
      <c r="F2" s="539"/>
      <c r="G2" s="539"/>
      <c r="H2" s="539" t="s">
        <v>208</v>
      </c>
      <c r="I2" s="539"/>
      <c r="J2" s="539"/>
      <c r="K2" s="539"/>
      <c r="L2" s="540" t="s">
        <v>193</v>
      </c>
      <c r="M2" s="540"/>
      <c r="N2" s="540"/>
      <c r="O2" s="540"/>
      <c r="P2" s="540"/>
      <c r="Q2" s="540"/>
      <c r="R2" s="540"/>
      <c r="S2" s="540"/>
      <c r="T2" s="540"/>
      <c r="U2" s="540"/>
      <c r="V2" s="540"/>
      <c r="W2" s="540"/>
      <c r="X2" s="540"/>
      <c r="Y2" s="540"/>
      <c r="Z2" s="540"/>
      <c r="AA2" s="540"/>
      <c r="AB2" s="540"/>
      <c r="AC2" s="540"/>
      <c r="AD2" s="540"/>
      <c r="AE2" s="541"/>
      <c r="AF2" s="551" t="s">
        <v>103</v>
      </c>
      <c r="AG2" s="552"/>
      <c r="AH2" s="552"/>
      <c r="AI2" s="552"/>
      <c r="AJ2" s="552"/>
      <c r="AK2" s="552"/>
      <c r="AL2" s="552"/>
      <c r="AM2" s="552"/>
      <c r="AN2" s="552"/>
      <c r="AO2" s="552"/>
      <c r="AP2" s="552"/>
      <c r="AQ2" s="552"/>
      <c r="AR2" s="553" t="s">
        <v>104</v>
      </c>
      <c r="AS2" s="554"/>
      <c r="AT2" s="554"/>
      <c r="AU2" s="554"/>
      <c r="AV2" s="554"/>
      <c r="AW2" s="554"/>
      <c r="AX2" s="554"/>
      <c r="AY2" s="554"/>
      <c r="AZ2" s="554"/>
      <c r="BA2" s="554"/>
      <c r="BB2" s="554"/>
      <c r="BC2" s="554"/>
      <c r="BD2" s="554"/>
      <c r="BE2" s="554"/>
      <c r="BF2" s="553" t="s">
        <v>105</v>
      </c>
      <c r="BG2" s="554"/>
      <c r="BH2" s="554"/>
      <c r="BI2" s="554"/>
      <c r="BJ2" s="554"/>
      <c r="BK2" s="554"/>
      <c r="BL2" s="554"/>
      <c r="BM2" s="554"/>
      <c r="BN2" s="554"/>
      <c r="BO2" s="554"/>
      <c r="BP2" s="554"/>
      <c r="BQ2" s="554"/>
      <c r="BR2" s="554"/>
      <c r="BS2" s="554"/>
      <c r="BT2" s="555"/>
    </row>
    <row r="3" spans="1:72" ht="12.75" customHeight="1" x14ac:dyDescent="0.2">
      <c r="A3" s="521" t="s">
        <v>106</v>
      </c>
      <c r="B3" s="522"/>
      <c r="C3" s="523" t="s">
        <v>107</v>
      </c>
      <c r="D3" s="524"/>
      <c r="E3" s="525" t="s">
        <v>108</v>
      </c>
      <c r="F3" s="525"/>
      <c r="G3" s="525"/>
      <c r="H3" s="525"/>
      <c r="I3" s="525"/>
      <c r="J3" s="525"/>
      <c r="K3" s="525"/>
      <c r="L3" s="525"/>
      <c r="M3" s="525"/>
      <c r="N3" s="525"/>
      <c r="O3" s="525"/>
      <c r="P3" s="525"/>
      <c r="Q3" s="525"/>
      <c r="R3" s="525"/>
      <c r="S3" s="525" t="s">
        <v>109</v>
      </c>
      <c r="T3" s="525"/>
      <c r="U3" s="525"/>
      <c r="V3" s="525"/>
      <c r="W3" s="525"/>
      <c r="X3" s="525"/>
      <c r="Y3" s="525"/>
      <c r="Z3" s="525"/>
      <c r="AA3" s="527" t="s">
        <v>110</v>
      </c>
      <c r="AB3" s="528"/>
      <c r="AC3" s="528"/>
      <c r="AD3" s="530" t="s">
        <v>111</v>
      </c>
      <c r="AE3" s="531"/>
      <c r="AF3" s="532"/>
      <c r="AG3" s="530" t="s">
        <v>111</v>
      </c>
      <c r="AH3" s="531"/>
      <c r="AI3" s="532"/>
      <c r="AJ3" s="530" t="s">
        <v>111</v>
      </c>
      <c r="AK3" s="531"/>
      <c r="AL3" s="532"/>
      <c r="AM3" s="530" t="s">
        <v>111</v>
      </c>
      <c r="AN3" s="531"/>
      <c r="AO3" s="532"/>
      <c r="AP3" s="530" t="s">
        <v>111</v>
      </c>
      <c r="AQ3" s="531"/>
      <c r="AR3" s="532"/>
      <c r="AS3" s="530" t="s">
        <v>111</v>
      </c>
      <c r="AT3" s="531"/>
      <c r="AU3" s="532"/>
      <c r="AV3" s="530" t="s">
        <v>111</v>
      </c>
      <c r="AW3" s="531"/>
      <c r="AX3" s="532"/>
      <c r="AY3" s="530" t="s">
        <v>111</v>
      </c>
      <c r="AZ3" s="531"/>
      <c r="BA3" s="532"/>
      <c r="BB3" s="530" t="s">
        <v>111</v>
      </c>
      <c r="BC3" s="531"/>
      <c r="BD3" s="532"/>
      <c r="BE3" s="530" t="s">
        <v>111</v>
      </c>
      <c r="BF3" s="531"/>
      <c r="BG3" s="532"/>
      <c r="BH3" s="565" t="s">
        <v>112</v>
      </c>
      <c r="BI3" s="566"/>
      <c r="BJ3" s="567"/>
      <c r="BK3" s="571" t="s">
        <v>113</v>
      </c>
      <c r="BL3" s="572"/>
      <c r="BM3" s="573"/>
      <c r="BN3" s="571" t="s">
        <v>114</v>
      </c>
      <c r="BO3" s="572"/>
      <c r="BP3" s="573"/>
      <c r="BQ3" s="556" t="s">
        <v>115</v>
      </c>
      <c r="BR3" s="557"/>
      <c r="BS3" s="557"/>
      <c r="BT3" s="558"/>
    </row>
    <row r="4" spans="1:72" ht="12.75" customHeight="1" x14ac:dyDescent="0.2">
      <c r="A4" s="521"/>
      <c r="B4" s="522"/>
      <c r="C4" s="523"/>
      <c r="D4" s="524"/>
      <c r="E4" s="526"/>
      <c r="F4" s="526"/>
      <c r="G4" s="526"/>
      <c r="H4" s="526"/>
      <c r="I4" s="526"/>
      <c r="J4" s="526"/>
      <c r="K4" s="526"/>
      <c r="L4" s="526"/>
      <c r="M4" s="526"/>
      <c r="N4" s="526"/>
      <c r="O4" s="526"/>
      <c r="P4" s="526"/>
      <c r="Q4" s="526"/>
      <c r="R4" s="526"/>
      <c r="S4" s="526"/>
      <c r="T4" s="526"/>
      <c r="U4" s="526"/>
      <c r="V4" s="526"/>
      <c r="W4" s="526"/>
      <c r="X4" s="526"/>
      <c r="Y4" s="526"/>
      <c r="Z4" s="526"/>
      <c r="AA4" s="529"/>
      <c r="AB4" s="529"/>
      <c r="AC4" s="529"/>
      <c r="AD4" s="530"/>
      <c r="AE4" s="531"/>
      <c r="AF4" s="532"/>
      <c r="AG4" s="530"/>
      <c r="AH4" s="531"/>
      <c r="AI4" s="532"/>
      <c r="AJ4" s="530"/>
      <c r="AK4" s="531"/>
      <c r="AL4" s="532"/>
      <c r="AM4" s="530"/>
      <c r="AN4" s="531"/>
      <c r="AO4" s="532"/>
      <c r="AP4" s="530"/>
      <c r="AQ4" s="531"/>
      <c r="AR4" s="532"/>
      <c r="AS4" s="530"/>
      <c r="AT4" s="531"/>
      <c r="AU4" s="532"/>
      <c r="AV4" s="530"/>
      <c r="AW4" s="531"/>
      <c r="AX4" s="532"/>
      <c r="AY4" s="530"/>
      <c r="AZ4" s="531"/>
      <c r="BA4" s="532"/>
      <c r="BB4" s="530"/>
      <c r="BC4" s="531"/>
      <c r="BD4" s="532"/>
      <c r="BE4" s="530"/>
      <c r="BF4" s="531"/>
      <c r="BG4" s="532"/>
      <c r="BH4" s="568"/>
      <c r="BI4" s="569"/>
      <c r="BJ4" s="570"/>
      <c r="BK4" s="571"/>
      <c r="BL4" s="572"/>
      <c r="BM4" s="573"/>
      <c r="BN4" s="571"/>
      <c r="BO4" s="572"/>
      <c r="BP4" s="573"/>
      <c r="BQ4" s="556"/>
      <c r="BR4" s="557"/>
      <c r="BS4" s="557"/>
      <c r="BT4" s="558"/>
    </row>
    <row r="5" spans="1:72" x14ac:dyDescent="0.2">
      <c r="A5" s="521"/>
      <c r="B5" s="522"/>
      <c r="C5" s="523"/>
      <c r="D5" s="524"/>
      <c r="E5" s="526"/>
      <c r="F5" s="526"/>
      <c r="G5" s="526"/>
      <c r="H5" s="526"/>
      <c r="I5" s="526"/>
      <c r="J5" s="526"/>
      <c r="K5" s="526"/>
      <c r="L5" s="526"/>
      <c r="M5" s="526"/>
      <c r="N5" s="526"/>
      <c r="O5" s="526"/>
      <c r="P5" s="526"/>
      <c r="Q5" s="526"/>
      <c r="R5" s="526"/>
      <c r="S5" s="526"/>
      <c r="T5" s="526"/>
      <c r="U5" s="526"/>
      <c r="V5" s="526"/>
      <c r="W5" s="526"/>
      <c r="X5" s="526"/>
      <c r="Y5" s="526"/>
      <c r="Z5" s="526"/>
      <c r="AA5" s="529"/>
      <c r="AB5" s="529"/>
      <c r="AC5" s="529"/>
      <c r="AD5" s="284">
        <v>1</v>
      </c>
      <c r="AE5" s="56">
        <v>2</v>
      </c>
      <c r="AF5" s="56">
        <v>3</v>
      </c>
      <c r="AG5" s="56">
        <v>1</v>
      </c>
      <c r="AH5" s="57">
        <v>2</v>
      </c>
      <c r="AI5" s="56">
        <v>3</v>
      </c>
      <c r="AJ5" s="56">
        <v>1</v>
      </c>
      <c r="AK5" s="57">
        <v>2</v>
      </c>
      <c r="AL5" s="56">
        <v>3</v>
      </c>
      <c r="AM5" s="56">
        <v>1</v>
      </c>
      <c r="AN5" s="57">
        <v>2</v>
      </c>
      <c r="AO5" s="56">
        <v>3</v>
      </c>
      <c r="AP5" s="56">
        <v>1</v>
      </c>
      <c r="AQ5" s="57">
        <v>2</v>
      </c>
      <c r="AR5" s="56">
        <v>3</v>
      </c>
      <c r="AS5" s="56">
        <v>1</v>
      </c>
      <c r="AT5" s="57">
        <v>2</v>
      </c>
      <c r="AU5" s="56">
        <v>3</v>
      </c>
      <c r="AV5" s="56">
        <v>1</v>
      </c>
      <c r="AW5" s="57">
        <v>2</v>
      </c>
      <c r="AX5" s="56">
        <v>3</v>
      </c>
      <c r="AY5" s="56">
        <v>1</v>
      </c>
      <c r="AZ5" s="57">
        <v>2</v>
      </c>
      <c r="BA5" s="56">
        <v>3</v>
      </c>
      <c r="BB5" s="56">
        <v>1</v>
      </c>
      <c r="BC5" s="57">
        <v>2</v>
      </c>
      <c r="BD5" s="56">
        <v>3</v>
      </c>
      <c r="BE5" s="56">
        <v>1</v>
      </c>
      <c r="BF5" s="57">
        <v>2</v>
      </c>
      <c r="BG5" s="56">
        <v>3</v>
      </c>
      <c r="BH5" s="562" t="s">
        <v>116</v>
      </c>
      <c r="BI5" s="563"/>
      <c r="BJ5" s="564"/>
      <c r="BK5" s="571"/>
      <c r="BL5" s="572"/>
      <c r="BM5" s="573"/>
      <c r="BN5" s="571"/>
      <c r="BO5" s="572"/>
      <c r="BP5" s="573"/>
      <c r="BQ5" s="559"/>
      <c r="BR5" s="560"/>
      <c r="BS5" s="560"/>
      <c r="BT5" s="561"/>
    </row>
    <row r="6" spans="1:72" ht="18" customHeight="1" x14ac:dyDescent="0.25">
      <c r="A6" s="512">
        <v>1</v>
      </c>
      <c r="B6" s="501"/>
      <c r="C6" s="500">
        <f>'Lane Draws'!AL32</f>
        <v>2</v>
      </c>
      <c r="D6" s="501"/>
      <c r="E6" s="467">
        <f ca="1">IFERROR(INDIRECT("'"&amp;S6&amp;"-"&amp;$E$2&amp;"'!H23"),VLOOKUP(C6,'U17 Non Counters'!$G$3:$I$86,2,FALSE))</f>
        <v>0</v>
      </c>
      <c r="F6" s="495"/>
      <c r="G6" s="495"/>
      <c r="H6" s="495"/>
      <c r="I6" s="495"/>
      <c r="J6" s="495"/>
      <c r="K6" s="495"/>
      <c r="L6" s="495"/>
      <c r="M6" s="495"/>
      <c r="N6" s="495"/>
      <c r="O6" s="495"/>
      <c r="P6" s="495"/>
      <c r="Q6" s="495"/>
      <c r="R6" s="496"/>
      <c r="S6" s="500" t="str">
        <f>IFERROR(IF(C6="","",VLOOKUP(C6,Teams!$A$12:$B$29,2,FALSE)),CONCATENATE("NC-",VLOOKUP(C6,'U17 Non Counters'!$G$3:$I$86,3,FALSE)))</f>
        <v>ADAC</v>
      </c>
      <c r="T6" s="502"/>
      <c r="U6" s="502"/>
      <c r="V6" s="502"/>
      <c r="W6" s="502"/>
      <c r="X6" s="502"/>
      <c r="Y6" s="502"/>
      <c r="Z6" s="501"/>
      <c r="AA6" s="513" t="s">
        <v>117</v>
      </c>
      <c r="AB6" s="514"/>
      <c r="AC6" s="515"/>
      <c r="AD6" s="58"/>
      <c r="AE6" s="59"/>
      <c r="AF6" s="60"/>
      <c r="AG6" s="58"/>
      <c r="AH6" s="59"/>
      <c r="AI6" s="60"/>
      <c r="AJ6" s="58"/>
      <c r="AK6" s="59"/>
      <c r="AL6" s="60"/>
      <c r="AM6" s="58"/>
      <c r="AN6" s="59"/>
      <c r="AO6" s="60"/>
      <c r="AP6" s="58"/>
      <c r="AQ6" s="59"/>
      <c r="AR6" s="60"/>
      <c r="AS6" s="58"/>
      <c r="AT6" s="59"/>
      <c r="AU6" s="60"/>
      <c r="AV6" s="58"/>
      <c r="AW6" s="59"/>
      <c r="AX6" s="60"/>
      <c r="AY6" s="58"/>
      <c r="AZ6" s="59"/>
      <c r="BA6" s="60"/>
      <c r="BB6" s="58"/>
      <c r="BC6" s="59"/>
      <c r="BD6" s="60"/>
      <c r="BE6" s="58"/>
      <c r="BF6" s="59"/>
      <c r="BG6" s="60"/>
      <c r="BH6" s="516" t="s">
        <v>117</v>
      </c>
      <c r="BI6" s="517"/>
      <c r="BJ6" s="518"/>
      <c r="BK6" s="467"/>
      <c r="BL6" s="495"/>
      <c r="BM6" s="496"/>
      <c r="BN6" s="467"/>
      <c r="BO6" s="495"/>
      <c r="BP6" s="496"/>
      <c r="BQ6" s="467"/>
      <c r="BR6" s="495"/>
      <c r="BS6" s="495"/>
      <c r="BT6" s="497"/>
    </row>
    <row r="7" spans="1:72" ht="18" customHeight="1" x14ac:dyDescent="0.25">
      <c r="A7" s="512">
        <v>2</v>
      </c>
      <c r="B7" s="501"/>
      <c r="C7" s="500">
        <f>'Lane Draws'!AL33</f>
        <v>5</v>
      </c>
      <c r="D7" s="501"/>
      <c r="E7" s="467">
        <f ca="1">IFERROR(INDIRECT("'"&amp;S7&amp;"-"&amp;$E$2&amp;"'!H23"),VLOOKUP(C7,'U17 Non Counters'!$G$3:$I$86,2,FALSE))</f>
        <v>0</v>
      </c>
      <c r="F7" s="495"/>
      <c r="G7" s="495"/>
      <c r="H7" s="495"/>
      <c r="I7" s="495"/>
      <c r="J7" s="495"/>
      <c r="K7" s="495"/>
      <c r="L7" s="495"/>
      <c r="M7" s="495"/>
      <c r="N7" s="495"/>
      <c r="O7" s="495"/>
      <c r="P7" s="495"/>
      <c r="Q7" s="495"/>
      <c r="R7" s="496"/>
      <c r="S7" s="500" t="str">
        <f>IFERROR(IF(C7="","",VLOOKUP(C7,Teams!$A$12:$B$29,2,FALSE)),CONCATENATE("NC-",VLOOKUP(C7,'U17 Non Counters'!$G$3:$I$86,3,FALSE)))</f>
        <v>IH</v>
      </c>
      <c r="T7" s="502"/>
      <c r="U7" s="502"/>
      <c r="V7" s="502"/>
      <c r="W7" s="502"/>
      <c r="X7" s="502"/>
      <c r="Y7" s="502"/>
      <c r="Z7" s="501"/>
      <c r="AA7" s="513" t="s">
        <v>117</v>
      </c>
      <c r="AB7" s="514"/>
      <c r="AC7" s="515"/>
      <c r="AD7" s="58"/>
      <c r="AE7" s="59"/>
      <c r="AF7" s="60"/>
      <c r="AG7" s="58"/>
      <c r="AH7" s="59"/>
      <c r="AI7" s="60"/>
      <c r="AJ7" s="58"/>
      <c r="AK7" s="59"/>
      <c r="AL7" s="60"/>
      <c r="AM7" s="58"/>
      <c r="AN7" s="59"/>
      <c r="AO7" s="60"/>
      <c r="AP7" s="58"/>
      <c r="AQ7" s="59"/>
      <c r="AR7" s="60"/>
      <c r="AS7" s="58"/>
      <c r="AT7" s="59"/>
      <c r="AU7" s="60"/>
      <c r="AV7" s="58"/>
      <c r="AW7" s="59"/>
      <c r="AX7" s="60"/>
      <c r="AY7" s="58"/>
      <c r="AZ7" s="59"/>
      <c r="BA7" s="60"/>
      <c r="BB7" s="58"/>
      <c r="BC7" s="59"/>
      <c r="BD7" s="60"/>
      <c r="BE7" s="58"/>
      <c r="BF7" s="59"/>
      <c r="BG7" s="60"/>
      <c r="BH7" s="516" t="s">
        <v>117</v>
      </c>
      <c r="BI7" s="517"/>
      <c r="BJ7" s="518"/>
      <c r="BK7" s="467"/>
      <c r="BL7" s="495"/>
      <c r="BM7" s="496"/>
      <c r="BN7" s="467"/>
      <c r="BO7" s="495"/>
      <c r="BP7" s="496"/>
      <c r="BQ7" s="467"/>
      <c r="BR7" s="495"/>
      <c r="BS7" s="495"/>
      <c r="BT7" s="497"/>
    </row>
    <row r="8" spans="1:72" ht="18" customHeight="1" x14ac:dyDescent="0.25">
      <c r="A8" s="512">
        <v>3</v>
      </c>
      <c r="B8" s="501"/>
      <c r="C8" s="500">
        <f>'Lane Draws'!AL34</f>
        <v>3</v>
      </c>
      <c r="D8" s="501"/>
      <c r="E8" s="467">
        <f ca="1">IFERROR(INDIRECT("'"&amp;S8&amp;"-"&amp;$E$2&amp;"'!H23"),VLOOKUP(C8,'U17 Non Counters'!$G$3:$I$86,2,FALSE))</f>
        <v>0</v>
      </c>
      <c r="F8" s="495"/>
      <c r="G8" s="495"/>
      <c r="H8" s="495"/>
      <c r="I8" s="495"/>
      <c r="J8" s="495"/>
      <c r="K8" s="495"/>
      <c r="L8" s="495"/>
      <c r="M8" s="495"/>
      <c r="N8" s="495"/>
      <c r="O8" s="495"/>
      <c r="P8" s="495"/>
      <c r="Q8" s="495"/>
      <c r="R8" s="496"/>
      <c r="S8" s="500" t="str">
        <f>IFERROR(IF(C8="","",VLOOKUP(C8,Teams!$A$12:$B$29,2,FALSE)),CONCATENATE("NC-",VLOOKUP(C8,'U17 Non Counters'!$G$3:$I$86,3,FALSE)))</f>
        <v>BSAC</v>
      </c>
      <c r="T8" s="502"/>
      <c r="U8" s="502"/>
      <c r="V8" s="502"/>
      <c r="W8" s="502"/>
      <c r="X8" s="502"/>
      <c r="Y8" s="502"/>
      <c r="Z8" s="501"/>
      <c r="AA8" s="513" t="s">
        <v>117</v>
      </c>
      <c r="AB8" s="514"/>
      <c r="AC8" s="515"/>
      <c r="AD8" s="58"/>
      <c r="AE8" s="59"/>
      <c r="AF8" s="60"/>
      <c r="AG8" s="58"/>
      <c r="AH8" s="59"/>
      <c r="AI8" s="60"/>
      <c r="AJ8" s="58"/>
      <c r="AK8" s="59"/>
      <c r="AL8" s="60"/>
      <c r="AM8" s="58"/>
      <c r="AN8" s="59"/>
      <c r="AO8" s="60"/>
      <c r="AP8" s="58"/>
      <c r="AQ8" s="59"/>
      <c r="AR8" s="60"/>
      <c r="AS8" s="58"/>
      <c r="AT8" s="59"/>
      <c r="AU8" s="60"/>
      <c r="AV8" s="58"/>
      <c r="AW8" s="59"/>
      <c r="AX8" s="60"/>
      <c r="AY8" s="58"/>
      <c r="AZ8" s="59"/>
      <c r="BA8" s="60"/>
      <c r="BB8" s="58"/>
      <c r="BC8" s="59"/>
      <c r="BD8" s="60"/>
      <c r="BE8" s="58"/>
      <c r="BF8" s="59"/>
      <c r="BG8" s="60"/>
      <c r="BH8" s="516" t="s">
        <v>117</v>
      </c>
      <c r="BI8" s="517"/>
      <c r="BJ8" s="518"/>
      <c r="BK8" s="467"/>
      <c r="BL8" s="495"/>
      <c r="BM8" s="496"/>
      <c r="BN8" s="467"/>
      <c r="BO8" s="495"/>
      <c r="BP8" s="496"/>
      <c r="BQ8" s="467"/>
      <c r="BR8" s="495"/>
      <c r="BS8" s="495"/>
      <c r="BT8" s="497"/>
    </row>
    <row r="9" spans="1:72" ht="18" customHeight="1" x14ac:dyDescent="0.25">
      <c r="A9" s="512">
        <v>4</v>
      </c>
      <c r="B9" s="501"/>
      <c r="C9" s="500">
        <f>'Lane Draws'!AL35</f>
        <v>4</v>
      </c>
      <c r="D9" s="501"/>
      <c r="E9" s="467">
        <f ca="1">IFERROR(INDIRECT("'"&amp;S9&amp;"-"&amp;$E$2&amp;"'!H23"),VLOOKUP(C9,'U17 Non Counters'!$G$3:$I$86,2,FALSE))</f>
        <v>0</v>
      </c>
      <c r="F9" s="495"/>
      <c r="G9" s="495"/>
      <c r="H9" s="495"/>
      <c r="I9" s="495"/>
      <c r="J9" s="495"/>
      <c r="K9" s="495"/>
      <c r="L9" s="495"/>
      <c r="M9" s="495"/>
      <c r="N9" s="495"/>
      <c r="O9" s="495"/>
      <c r="P9" s="495"/>
      <c r="Q9" s="495"/>
      <c r="R9" s="496"/>
      <c r="S9" s="500" t="str">
        <f>IFERROR(IF(C9="","",VLOOKUP(C9,Teams!$A$12:$B$29,2,FALSE)),CONCATENATE("NC-",VLOOKUP(C9,'U17 Non Counters'!$G$3:$I$86,3,FALSE)))</f>
        <v>DHH</v>
      </c>
      <c r="T9" s="502"/>
      <c r="U9" s="502"/>
      <c r="V9" s="502"/>
      <c r="W9" s="502"/>
      <c r="X9" s="502"/>
      <c r="Y9" s="502"/>
      <c r="Z9" s="501"/>
      <c r="AA9" s="513" t="s">
        <v>117</v>
      </c>
      <c r="AB9" s="514"/>
      <c r="AC9" s="515"/>
      <c r="AD9" s="58"/>
      <c r="AE9" s="59"/>
      <c r="AF9" s="60"/>
      <c r="AG9" s="58"/>
      <c r="AH9" s="59"/>
      <c r="AI9" s="60"/>
      <c r="AJ9" s="58"/>
      <c r="AK9" s="59"/>
      <c r="AL9" s="60"/>
      <c r="AM9" s="58"/>
      <c r="AN9" s="59"/>
      <c r="AO9" s="60"/>
      <c r="AP9" s="58"/>
      <c r="AQ9" s="59"/>
      <c r="AR9" s="60"/>
      <c r="AS9" s="58"/>
      <c r="AT9" s="59"/>
      <c r="AU9" s="60"/>
      <c r="AV9" s="58"/>
      <c r="AW9" s="59"/>
      <c r="AX9" s="60"/>
      <c r="AY9" s="58"/>
      <c r="AZ9" s="59"/>
      <c r="BA9" s="60"/>
      <c r="BB9" s="58"/>
      <c r="BC9" s="59"/>
      <c r="BD9" s="60"/>
      <c r="BE9" s="58"/>
      <c r="BF9" s="59"/>
      <c r="BG9" s="60"/>
      <c r="BH9" s="516" t="s">
        <v>117</v>
      </c>
      <c r="BI9" s="517"/>
      <c r="BJ9" s="518"/>
      <c r="BK9" s="467"/>
      <c r="BL9" s="495"/>
      <c r="BM9" s="496"/>
      <c r="BN9" s="467"/>
      <c r="BO9" s="495"/>
      <c r="BP9" s="496"/>
      <c r="BQ9" s="467"/>
      <c r="BR9" s="495"/>
      <c r="BS9" s="495"/>
      <c r="BT9" s="497"/>
    </row>
    <row r="10" spans="1:72" ht="18" customHeight="1" x14ac:dyDescent="0.25">
      <c r="A10" s="512">
        <v>5</v>
      </c>
      <c r="B10" s="501"/>
      <c r="C10" s="500">
        <f>'Lane Draws'!AL36</f>
        <v>8</v>
      </c>
      <c r="D10" s="501"/>
      <c r="E10" s="467">
        <f ca="1">IFERROR(INDIRECT("'"&amp;S10&amp;"-"&amp;$E$2&amp;"'!H23"),VLOOKUP(C10,'U17 Non Counters'!$G$3:$I$86,2,FALSE))</f>
        <v>0</v>
      </c>
      <c r="F10" s="495"/>
      <c r="G10" s="495"/>
      <c r="H10" s="495"/>
      <c r="I10" s="495"/>
      <c r="J10" s="495"/>
      <c r="K10" s="495"/>
      <c r="L10" s="495"/>
      <c r="M10" s="495"/>
      <c r="N10" s="495"/>
      <c r="O10" s="495"/>
      <c r="P10" s="495"/>
      <c r="Q10" s="495"/>
      <c r="R10" s="496"/>
      <c r="S10" s="500" t="str">
        <f>IFERROR(IF(C10="","",VLOOKUP(C10,Teams!$A$12:$B$29,2,FALSE)),CONCATENATE("NC-",VLOOKUP(C10,'U17 Non Counters'!$G$3:$I$86,3,FALSE)))</f>
        <v>TN</v>
      </c>
      <c r="T10" s="502"/>
      <c r="U10" s="502"/>
      <c r="V10" s="502"/>
      <c r="W10" s="502"/>
      <c r="X10" s="502"/>
      <c r="Y10" s="502"/>
      <c r="Z10" s="501"/>
      <c r="AA10" s="513" t="s">
        <v>117</v>
      </c>
      <c r="AB10" s="514"/>
      <c r="AC10" s="515"/>
      <c r="AD10" s="58"/>
      <c r="AE10" s="59"/>
      <c r="AF10" s="60"/>
      <c r="AG10" s="58"/>
      <c r="AH10" s="59"/>
      <c r="AI10" s="60"/>
      <c r="AJ10" s="58"/>
      <c r="AK10" s="59"/>
      <c r="AL10" s="60"/>
      <c r="AM10" s="58"/>
      <c r="AN10" s="59"/>
      <c r="AO10" s="60"/>
      <c r="AP10" s="58"/>
      <c r="AQ10" s="59"/>
      <c r="AR10" s="60"/>
      <c r="AS10" s="58"/>
      <c r="AT10" s="59"/>
      <c r="AU10" s="60"/>
      <c r="AV10" s="58"/>
      <c r="AW10" s="59"/>
      <c r="AX10" s="60"/>
      <c r="AY10" s="58"/>
      <c r="AZ10" s="59"/>
      <c r="BA10" s="60"/>
      <c r="BB10" s="58"/>
      <c r="BC10" s="59"/>
      <c r="BD10" s="60"/>
      <c r="BE10" s="58"/>
      <c r="BF10" s="59"/>
      <c r="BG10" s="60"/>
      <c r="BH10" s="516" t="s">
        <v>117</v>
      </c>
      <c r="BI10" s="517"/>
      <c r="BJ10" s="518"/>
      <c r="BK10" s="467"/>
      <c r="BL10" s="495"/>
      <c r="BM10" s="496"/>
      <c r="BN10" s="467"/>
      <c r="BO10" s="495"/>
      <c r="BP10" s="496"/>
      <c r="BQ10" s="467"/>
      <c r="BR10" s="495"/>
      <c r="BS10" s="495"/>
      <c r="BT10" s="497"/>
    </row>
    <row r="11" spans="1:72" ht="18" customHeight="1" x14ac:dyDescent="0.25">
      <c r="A11" s="512">
        <v>6</v>
      </c>
      <c r="B11" s="501"/>
      <c r="C11" s="500">
        <f>'Lane Draws'!AL37</f>
        <v>7</v>
      </c>
      <c r="D11" s="501"/>
      <c r="E11" s="467">
        <f ca="1">IFERROR(INDIRECT("'"&amp;S11&amp;"-"&amp;$E$2&amp;"'!H23"),VLOOKUP(C11,'U17 Non Counters'!$G$3:$I$86,2,FALSE))</f>
        <v>0</v>
      </c>
      <c r="F11" s="495"/>
      <c r="G11" s="495"/>
      <c r="H11" s="495"/>
      <c r="I11" s="495"/>
      <c r="J11" s="495"/>
      <c r="K11" s="495"/>
      <c r="L11" s="495"/>
      <c r="M11" s="495"/>
      <c r="N11" s="495"/>
      <c r="O11" s="495"/>
      <c r="P11" s="495"/>
      <c r="Q11" s="495"/>
      <c r="R11" s="496"/>
      <c r="S11" s="500" t="str">
        <f>IFERROR(IF(C11="","",VLOOKUP(C11,Teams!$A$12:$B$29,2,FALSE)),CONCATENATE("NC-",VLOOKUP(C11,'U17 Non Counters'!$G$3:$I$86,3,FALSE)))</f>
        <v>MAC_PSH</v>
      </c>
      <c r="T11" s="502"/>
      <c r="U11" s="502"/>
      <c r="V11" s="502"/>
      <c r="W11" s="502"/>
      <c r="X11" s="502"/>
      <c r="Y11" s="502"/>
      <c r="Z11" s="501"/>
      <c r="AA11" s="513" t="s">
        <v>117</v>
      </c>
      <c r="AB11" s="514"/>
      <c r="AC11" s="515"/>
      <c r="AD11" s="58"/>
      <c r="AE11" s="59"/>
      <c r="AF11" s="60"/>
      <c r="AG11" s="58"/>
      <c r="AH11" s="59"/>
      <c r="AI11" s="60"/>
      <c r="AJ11" s="58"/>
      <c r="AK11" s="59"/>
      <c r="AL11" s="60"/>
      <c r="AM11" s="58"/>
      <c r="AN11" s="59"/>
      <c r="AO11" s="60"/>
      <c r="AP11" s="58"/>
      <c r="AQ11" s="59"/>
      <c r="AR11" s="60"/>
      <c r="AS11" s="58"/>
      <c r="AT11" s="59"/>
      <c r="AU11" s="60"/>
      <c r="AV11" s="58"/>
      <c r="AW11" s="59"/>
      <c r="AX11" s="60"/>
      <c r="AY11" s="58"/>
      <c r="AZ11" s="59"/>
      <c r="BA11" s="60"/>
      <c r="BB11" s="58"/>
      <c r="BC11" s="59"/>
      <c r="BD11" s="60"/>
      <c r="BE11" s="58"/>
      <c r="BF11" s="59"/>
      <c r="BG11" s="60"/>
      <c r="BH11" s="516" t="s">
        <v>117</v>
      </c>
      <c r="BI11" s="517"/>
      <c r="BJ11" s="518"/>
      <c r="BK11" s="467"/>
      <c r="BL11" s="495"/>
      <c r="BM11" s="496"/>
      <c r="BN11" s="467"/>
      <c r="BO11" s="495"/>
      <c r="BP11" s="496"/>
      <c r="BQ11" s="467"/>
      <c r="BR11" s="495"/>
      <c r="BS11" s="495"/>
      <c r="BT11" s="497"/>
    </row>
    <row r="12" spans="1:72" ht="18" customHeight="1" x14ac:dyDescent="0.25">
      <c r="A12" s="512">
        <v>7</v>
      </c>
      <c r="B12" s="501"/>
      <c r="C12" s="500">
        <f>'Lane Draws'!AL38</f>
        <v>6</v>
      </c>
      <c r="D12" s="501"/>
      <c r="E12" s="467">
        <f ca="1">IFERROR(INDIRECT("'"&amp;S12&amp;"-"&amp;$E$2&amp;"'!H23"),VLOOKUP(C12,'U17 Non Counters'!$G$3:$I$86,2,FALSE))</f>
        <v>0</v>
      </c>
      <c r="F12" s="495"/>
      <c r="G12" s="495"/>
      <c r="H12" s="495"/>
      <c r="I12" s="495"/>
      <c r="J12" s="495"/>
      <c r="K12" s="495"/>
      <c r="L12" s="495"/>
      <c r="M12" s="495"/>
      <c r="N12" s="495"/>
      <c r="O12" s="495"/>
      <c r="P12" s="495"/>
      <c r="Q12" s="495"/>
      <c r="R12" s="496"/>
      <c r="S12" s="500" t="str">
        <f>IFERROR(IF(C12="","",VLOOKUP(C12,Teams!$A$12:$B$29,2,FALSE)),CONCATENATE("NC-",VLOOKUP(C12,'U17 Non Counters'!$G$3:$I$86,3,FALSE)))</f>
        <v>ISA</v>
      </c>
      <c r="T12" s="502"/>
      <c r="U12" s="502"/>
      <c r="V12" s="502"/>
      <c r="W12" s="502"/>
      <c r="X12" s="502"/>
      <c r="Y12" s="502"/>
      <c r="Z12" s="501"/>
      <c r="AA12" s="513" t="s">
        <v>117</v>
      </c>
      <c r="AB12" s="514"/>
      <c r="AC12" s="515"/>
      <c r="AD12" s="58"/>
      <c r="AE12" s="59"/>
      <c r="AF12" s="60"/>
      <c r="AG12" s="58"/>
      <c r="AH12" s="59"/>
      <c r="AI12" s="60"/>
      <c r="AJ12" s="58"/>
      <c r="AK12" s="59"/>
      <c r="AL12" s="60"/>
      <c r="AM12" s="58"/>
      <c r="AN12" s="59"/>
      <c r="AO12" s="60"/>
      <c r="AP12" s="58"/>
      <c r="AQ12" s="59"/>
      <c r="AR12" s="60"/>
      <c r="AS12" s="58"/>
      <c r="AT12" s="59"/>
      <c r="AU12" s="60"/>
      <c r="AV12" s="58"/>
      <c r="AW12" s="59"/>
      <c r="AX12" s="60"/>
      <c r="AY12" s="58"/>
      <c r="AZ12" s="59"/>
      <c r="BA12" s="60"/>
      <c r="BB12" s="58"/>
      <c r="BC12" s="59"/>
      <c r="BD12" s="60"/>
      <c r="BE12" s="58"/>
      <c r="BF12" s="59"/>
      <c r="BG12" s="60"/>
      <c r="BH12" s="516" t="s">
        <v>117</v>
      </c>
      <c r="BI12" s="517"/>
      <c r="BJ12" s="518"/>
      <c r="BK12" s="467"/>
      <c r="BL12" s="495"/>
      <c r="BM12" s="496"/>
      <c r="BN12" s="467"/>
      <c r="BO12" s="495"/>
      <c r="BP12" s="496"/>
      <c r="BQ12" s="467"/>
      <c r="BR12" s="495"/>
      <c r="BS12" s="495"/>
      <c r="BT12" s="497"/>
    </row>
    <row r="13" spans="1:72" ht="18" customHeight="1" x14ac:dyDescent="0.25">
      <c r="A13" s="512">
        <v>8</v>
      </c>
      <c r="B13" s="501"/>
      <c r="C13" s="500">
        <f>'Lane Draws'!AL39</f>
        <v>1</v>
      </c>
      <c r="D13" s="501"/>
      <c r="E13" s="467">
        <f ca="1">IFERROR(INDIRECT("'"&amp;S13&amp;"-"&amp;$E$2&amp;"'!H23"),VLOOKUP(C13,'U17 Non Counters'!$G$3:$I$86,2,FALSE))</f>
        <v>0</v>
      </c>
      <c r="F13" s="495"/>
      <c r="G13" s="495"/>
      <c r="H13" s="495"/>
      <c r="I13" s="495"/>
      <c r="J13" s="495"/>
      <c r="K13" s="495"/>
      <c r="L13" s="495"/>
      <c r="M13" s="495"/>
      <c r="N13" s="495"/>
      <c r="O13" s="495"/>
      <c r="P13" s="495"/>
      <c r="Q13" s="495"/>
      <c r="R13" s="496"/>
      <c r="S13" s="500" t="str">
        <f>IFERROR(IF(C13="","",VLOOKUP(C13,Teams!$A$12:$B$29,2,FALSE)),CONCATENATE("NC-",VLOOKUP(C13,'U17 Non Counters'!$G$3:$I$86,3,FALSE)))</f>
        <v>AAAC</v>
      </c>
      <c r="T13" s="502"/>
      <c r="U13" s="502"/>
      <c r="V13" s="502"/>
      <c r="W13" s="502"/>
      <c r="X13" s="502"/>
      <c r="Y13" s="502"/>
      <c r="Z13" s="501"/>
      <c r="AA13" s="513" t="s">
        <v>117</v>
      </c>
      <c r="AB13" s="514"/>
      <c r="AC13" s="515"/>
      <c r="AD13" s="58"/>
      <c r="AE13" s="59"/>
      <c r="AF13" s="60"/>
      <c r="AG13" s="58"/>
      <c r="AH13" s="59"/>
      <c r="AI13" s="60"/>
      <c r="AJ13" s="58"/>
      <c r="AK13" s="59"/>
      <c r="AL13" s="60"/>
      <c r="AM13" s="58"/>
      <c r="AN13" s="59"/>
      <c r="AO13" s="60"/>
      <c r="AP13" s="58"/>
      <c r="AQ13" s="59"/>
      <c r="AR13" s="60"/>
      <c r="AS13" s="58"/>
      <c r="AT13" s="59"/>
      <c r="AU13" s="60"/>
      <c r="AV13" s="58"/>
      <c r="AW13" s="59"/>
      <c r="AX13" s="60"/>
      <c r="AY13" s="58"/>
      <c r="AZ13" s="59"/>
      <c r="BA13" s="60"/>
      <c r="BB13" s="58"/>
      <c r="BC13" s="59"/>
      <c r="BD13" s="60"/>
      <c r="BE13" s="58"/>
      <c r="BF13" s="59"/>
      <c r="BG13" s="60"/>
      <c r="BH13" s="516" t="s">
        <v>117</v>
      </c>
      <c r="BI13" s="517"/>
      <c r="BJ13" s="518"/>
      <c r="BK13" s="467"/>
      <c r="BL13" s="495"/>
      <c r="BM13" s="496"/>
      <c r="BN13" s="467"/>
      <c r="BO13" s="495"/>
      <c r="BP13" s="496"/>
      <c r="BQ13" s="467"/>
      <c r="BR13" s="495"/>
      <c r="BS13" s="495"/>
      <c r="BT13" s="497"/>
    </row>
    <row r="14" spans="1:72" ht="18" customHeight="1" x14ac:dyDescent="0.25">
      <c r="A14" s="512">
        <v>9</v>
      </c>
      <c r="B14" s="501"/>
      <c r="C14" s="500">
        <f>'Lane Draws'!AO32</f>
        <v>22</v>
      </c>
      <c r="D14" s="501"/>
      <c r="E14" s="467">
        <f ca="1">IFERROR(INDIRECT("'"&amp;S14&amp;"-"&amp;$E$2&amp;"'!H24"),VLOOKUP(C14,'U17 Non Counters'!$G$3:$I$86,2,FALSE))</f>
        <v>0</v>
      </c>
      <c r="F14" s="495"/>
      <c r="G14" s="495"/>
      <c r="H14" s="495"/>
      <c r="I14" s="495"/>
      <c r="J14" s="495"/>
      <c r="K14" s="495"/>
      <c r="L14" s="495"/>
      <c r="M14" s="495"/>
      <c r="N14" s="495"/>
      <c r="O14" s="495"/>
      <c r="P14" s="495"/>
      <c r="Q14" s="495"/>
      <c r="R14" s="496"/>
      <c r="S14" s="500" t="str">
        <f>IFERROR(IF(C14="","",VLOOKUP(C14,Teams!$A$12:$B$29,2,FALSE)),CONCATENATE("NC-",VLOOKUP(C14,'U17 Non Counters'!$G$3:$I$86,3,FALSE)))</f>
        <v>ADAC</v>
      </c>
      <c r="T14" s="502"/>
      <c r="U14" s="502"/>
      <c r="V14" s="502"/>
      <c r="W14" s="502"/>
      <c r="X14" s="502"/>
      <c r="Y14" s="502"/>
      <c r="Z14" s="501"/>
      <c r="AA14" s="513" t="s">
        <v>117</v>
      </c>
      <c r="AB14" s="514"/>
      <c r="AC14" s="515"/>
      <c r="AD14" s="58"/>
      <c r="AE14" s="59"/>
      <c r="AF14" s="60"/>
      <c r="AG14" s="58"/>
      <c r="AH14" s="59"/>
      <c r="AI14" s="60"/>
      <c r="AJ14" s="58"/>
      <c r="AK14" s="59"/>
      <c r="AL14" s="60"/>
      <c r="AM14" s="58"/>
      <c r="AN14" s="59"/>
      <c r="AO14" s="60"/>
      <c r="AP14" s="58"/>
      <c r="AQ14" s="59"/>
      <c r="AR14" s="60"/>
      <c r="AS14" s="58"/>
      <c r="AT14" s="59"/>
      <c r="AU14" s="60"/>
      <c r="AV14" s="58"/>
      <c r="AW14" s="59"/>
      <c r="AX14" s="60"/>
      <c r="AY14" s="58"/>
      <c r="AZ14" s="59"/>
      <c r="BA14" s="60"/>
      <c r="BB14" s="58"/>
      <c r="BC14" s="59"/>
      <c r="BD14" s="60"/>
      <c r="BE14" s="58"/>
      <c r="BF14" s="59"/>
      <c r="BG14" s="60"/>
      <c r="BH14" s="516" t="s">
        <v>117</v>
      </c>
      <c r="BI14" s="517"/>
      <c r="BJ14" s="518"/>
      <c r="BK14" s="467"/>
      <c r="BL14" s="495"/>
      <c r="BM14" s="496"/>
      <c r="BN14" s="467"/>
      <c r="BO14" s="495"/>
      <c r="BP14" s="496"/>
      <c r="BQ14" s="467"/>
      <c r="BR14" s="495"/>
      <c r="BS14" s="495"/>
      <c r="BT14" s="497"/>
    </row>
    <row r="15" spans="1:72" ht="18" customHeight="1" x14ac:dyDescent="0.25">
      <c r="A15" s="512">
        <v>10</v>
      </c>
      <c r="B15" s="501"/>
      <c r="C15" s="500">
        <f>'Lane Draws'!AO33</f>
        <v>55</v>
      </c>
      <c r="D15" s="501"/>
      <c r="E15" s="467">
        <f ca="1">IFERROR(INDIRECT("'"&amp;S15&amp;"-"&amp;$E$2&amp;"'!H24"),VLOOKUP(C15,'U17 Non Counters'!$G$3:$I$86,2,FALSE))</f>
        <v>0</v>
      </c>
      <c r="F15" s="495"/>
      <c r="G15" s="495"/>
      <c r="H15" s="495"/>
      <c r="I15" s="495"/>
      <c r="J15" s="495"/>
      <c r="K15" s="495"/>
      <c r="L15" s="495"/>
      <c r="M15" s="495"/>
      <c r="N15" s="495"/>
      <c r="O15" s="495"/>
      <c r="P15" s="495"/>
      <c r="Q15" s="495"/>
      <c r="R15" s="496"/>
      <c r="S15" s="500" t="str">
        <f>IFERROR(IF(C15="","",VLOOKUP(C15,Teams!$A$12:$B$29,2,FALSE)),CONCATENATE("NC-",VLOOKUP(C15,'U17 Non Counters'!$G$3:$I$86,3,FALSE)))</f>
        <v>IH</v>
      </c>
      <c r="T15" s="502"/>
      <c r="U15" s="502"/>
      <c r="V15" s="502"/>
      <c r="W15" s="502"/>
      <c r="X15" s="502"/>
      <c r="Y15" s="502"/>
      <c r="Z15" s="501"/>
      <c r="AA15" s="513" t="s">
        <v>117</v>
      </c>
      <c r="AB15" s="514"/>
      <c r="AC15" s="515"/>
      <c r="AD15" s="58"/>
      <c r="AE15" s="59"/>
      <c r="AF15" s="60"/>
      <c r="AG15" s="58"/>
      <c r="AH15" s="59"/>
      <c r="AI15" s="60"/>
      <c r="AJ15" s="58"/>
      <c r="AK15" s="59"/>
      <c r="AL15" s="60"/>
      <c r="AM15" s="58"/>
      <c r="AN15" s="59"/>
      <c r="AO15" s="60"/>
      <c r="AP15" s="58"/>
      <c r="AQ15" s="59"/>
      <c r="AR15" s="60"/>
      <c r="AS15" s="58"/>
      <c r="AT15" s="59"/>
      <c r="AU15" s="60"/>
      <c r="AV15" s="58"/>
      <c r="AW15" s="59"/>
      <c r="AX15" s="60"/>
      <c r="AY15" s="58"/>
      <c r="AZ15" s="59"/>
      <c r="BA15" s="60"/>
      <c r="BB15" s="58"/>
      <c r="BC15" s="59"/>
      <c r="BD15" s="60"/>
      <c r="BE15" s="58"/>
      <c r="BF15" s="59"/>
      <c r="BG15" s="60"/>
      <c r="BH15" s="516" t="s">
        <v>117</v>
      </c>
      <c r="BI15" s="517"/>
      <c r="BJ15" s="518"/>
      <c r="BK15" s="467"/>
      <c r="BL15" s="495"/>
      <c r="BM15" s="496"/>
      <c r="BN15" s="467"/>
      <c r="BO15" s="495"/>
      <c r="BP15" s="496"/>
      <c r="BQ15" s="467"/>
      <c r="BR15" s="495"/>
      <c r="BS15" s="495"/>
      <c r="BT15" s="497"/>
    </row>
    <row r="16" spans="1:72" ht="18" customHeight="1" x14ac:dyDescent="0.25">
      <c r="A16" s="512">
        <v>11</v>
      </c>
      <c r="B16" s="501"/>
      <c r="C16" s="500">
        <f>'Lane Draws'!AO34</f>
        <v>33</v>
      </c>
      <c r="D16" s="501"/>
      <c r="E16" s="467">
        <f ca="1">IFERROR(INDIRECT("'"&amp;S16&amp;"-"&amp;$E$2&amp;"'!H24"),VLOOKUP(C16,'U17 Non Counters'!$G$3:$I$86,2,FALSE))</f>
        <v>0</v>
      </c>
      <c r="F16" s="495"/>
      <c r="G16" s="495"/>
      <c r="H16" s="495"/>
      <c r="I16" s="495"/>
      <c r="J16" s="495"/>
      <c r="K16" s="495"/>
      <c r="L16" s="495"/>
      <c r="M16" s="495"/>
      <c r="N16" s="495"/>
      <c r="O16" s="495"/>
      <c r="P16" s="495"/>
      <c r="Q16" s="495"/>
      <c r="R16" s="496"/>
      <c r="S16" s="500" t="str">
        <f>IFERROR(IF(C16="","",VLOOKUP(C16,Teams!$A$12:$B$29,2,FALSE)),CONCATENATE("NC-",VLOOKUP(C16,'U17 Non Counters'!$G$3:$I$86,3,FALSE)))</f>
        <v>BSAC</v>
      </c>
      <c r="T16" s="502"/>
      <c r="U16" s="502"/>
      <c r="V16" s="502"/>
      <c r="W16" s="502"/>
      <c r="X16" s="502"/>
      <c r="Y16" s="502"/>
      <c r="Z16" s="501"/>
      <c r="AA16" s="513" t="s">
        <v>117</v>
      </c>
      <c r="AB16" s="514"/>
      <c r="AC16" s="515"/>
      <c r="AD16" s="58"/>
      <c r="AE16" s="59"/>
      <c r="AF16" s="60"/>
      <c r="AG16" s="58"/>
      <c r="AH16" s="59"/>
      <c r="AI16" s="60"/>
      <c r="AJ16" s="58"/>
      <c r="AK16" s="59"/>
      <c r="AL16" s="60"/>
      <c r="AM16" s="58"/>
      <c r="AN16" s="59"/>
      <c r="AO16" s="60"/>
      <c r="AP16" s="58"/>
      <c r="AQ16" s="59"/>
      <c r="AR16" s="60"/>
      <c r="AS16" s="58"/>
      <c r="AT16" s="59"/>
      <c r="AU16" s="60"/>
      <c r="AV16" s="58"/>
      <c r="AW16" s="59"/>
      <c r="AX16" s="60"/>
      <c r="AY16" s="58"/>
      <c r="AZ16" s="59"/>
      <c r="BA16" s="60"/>
      <c r="BB16" s="58"/>
      <c r="BC16" s="59"/>
      <c r="BD16" s="60"/>
      <c r="BE16" s="58"/>
      <c r="BF16" s="59"/>
      <c r="BG16" s="60"/>
      <c r="BH16" s="516" t="s">
        <v>117</v>
      </c>
      <c r="BI16" s="517"/>
      <c r="BJ16" s="518"/>
      <c r="BK16" s="467"/>
      <c r="BL16" s="495"/>
      <c r="BM16" s="496"/>
      <c r="BN16" s="467"/>
      <c r="BO16" s="495"/>
      <c r="BP16" s="496"/>
      <c r="BQ16" s="467"/>
      <c r="BR16" s="495"/>
      <c r="BS16" s="495"/>
      <c r="BT16" s="497"/>
    </row>
    <row r="17" spans="1:72" ht="18" customHeight="1" x14ac:dyDescent="0.25">
      <c r="A17" s="512">
        <v>12</v>
      </c>
      <c r="B17" s="501"/>
      <c r="C17" s="500">
        <f>'Lane Draws'!AO35</f>
        <v>44</v>
      </c>
      <c r="D17" s="501"/>
      <c r="E17" s="467">
        <f ca="1">IFERROR(INDIRECT("'"&amp;S17&amp;"-"&amp;$E$2&amp;"'!H24"),VLOOKUP(C17,'U17 Non Counters'!$G$3:$I$86,2,FALSE))</f>
        <v>0</v>
      </c>
      <c r="F17" s="495"/>
      <c r="G17" s="495"/>
      <c r="H17" s="495"/>
      <c r="I17" s="495"/>
      <c r="J17" s="495"/>
      <c r="K17" s="495"/>
      <c r="L17" s="495"/>
      <c r="M17" s="495"/>
      <c r="N17" s="495"/>
      <c r="O17" s="495"/>
      <c r="P17" s="495"/>
      <c r="Q17" s="495"/>
      <c r="R17" s="496"/>
      <c r="S17" s="500" t="str">
        <f>IFERROR(IF(C17="","",VLOOKUP(C17,Teams!$A$12:$B$29,2,FALSE)),CONCATENATE("NC-",VLOOKUP(C17,'U17 Non Counters'!$G$3:$I$86,3,FALSE)))</f>
        <v>DHH</v>
      </c>
      <c r="T17" s="502"/>
      <c r="U17" s="502"/>
      <c r="V17" s="502"/>
      <c r="W17" s="502"/>
      <c r="X17" s="502"/>
      <c r="Y17" s="502"/>
      <c r="Z17" s="501"/>
      <c r="AA17" s="513" t="s">
        <v>117</v>
      </c>
      <c r="AB17" s="514"/>
      <c r="AC17" s="515"/>
      <c r="AD17" s="58"/>
      <c r="AE17" s="59"/>
      <c r="AF17" s="60"/>
      <c r="AG17" s="58"/>
      <c r="AH17" s="59"/>
      <c r="AI17" s="60"/>
      <c r="AJ17" s="58"/>
      <c r="AK17" s="59"/>
      <c r="AL17" s="60"/>
      <c r="AM17" s="58"/>
      <c r="AN17" s="59"/>
      <c r="AO17" s="60"/>
      <c r="AP17" s="58"/>
      <c r="AQ17" s="59"/>
      <c r="AR17" s="60"/>
      <c r="AS17" s="58"/>
      <c r="AT17" s="59"/>
      <c r="AU17" s="60"/>
      <c r="AV17" s="58"/>
      <c r="AW17" s="59"/>
      <c r="AX17" s="60"/>
      <c r="AY17" s="58"/>
      <c r="AZ17" s="59"/>
      <c r="BA17" s="60"/>
      <c r="BB17" s="58"/>
      <c r="BC17" s="59"/>
      <c r="BD17" s="60"/>
      <c r="BE17" s="58"/>
      <c r="BF17" s="59"/>
      <c r="BG17" s="60"/>
      <c r="BH17" s="516" t="s">
        <v>117</v>
      </c>
      <c r="BI17" s="517"/>
      <c r="BJ17" s="518"/>
      <c r="BK17" s="467"/>
      <c r="BL17" s="495"/>
      <c r="BM17" s="496"/>
      <c r="BN17" s="467"/>
      <c r="BO17" s="495"/>
      <c r="BP17" s="496"/>
      <c r="BQ17" s="467"/>
      <c r="BR17" s="495"/>
      <c r="BS17" s="495"/>
      <c r="BT17" s="497"/>
    </row>
    <row r="18" spans="1:72" ht="18" customHeight="1" x14ac:dyDescent="0.25">
      <c r="A18" s="512">
        <v>13</v>
      </c>
      <c r="B18" s="501"/>
      <c r="C18" s="500">
        <f>'Lane Draws'!AO36</f>
        <v>88</v>
      </c>
      <c r="D18" s="501"/>
      <c r="E18" s="467">
        <f ca="1">IFERROR(INDIRECT("'"&amp;S18&amp;"-"&amp;$E$2&amp;"'!H24"),VLOOKUP(C18,'U17 Non Counters'!$G$3:$I$86,2,FALSE))</f>
        <v>0</v>
      </c>
      <c r="F18" s="495"/>
      <c r="G18" s="495"/>
      <c r="H18" s="495"/>
      <c r="I18" s="495"/>
      <c r="J18" s="495"/>
      <c r="K18" s="495"/>
      <c r="L18" s="495"/>
      <c r="M18" s="495"/>
      <c r="N18" s="495"/>
      <c r="O18" s="495"/>
      <c r="P18" s="495"/>
      <c r="Q18" s="495"/>
      <c r="R18" s="496"/>
      <c r="S18" s="500" t="str">
        <f>IFERROR(IF(C18="","",VLOOKUP(C18,Teams!$A$12:$B$29,2,FALSE)),CONCATENATE("NC-",VLOOKUP(C18,'U17 Non Counters'!$G$3:$I$86,3,FALSE)))</f>
        <v>TN</v>
      </c>
      <c r="T18" s="502"/>
      <c r="U18" s="502"/>
      <c r="V18" s="502"/>
      <c r="W18" s="502"/>
      <c r="X18" s="502"/>
      <c r="Y18" s="502"/>
      <c r="Z18" s="501"/>
      <c r="AA18" s="513" t="s">
        <v>117</v>
      </c>
      <c r="AB18" s="514"/>
      <c r="AC18" s="515"/>
      <c r="AD18" s="58"/>
      <c r="AE18" s="59"/>
      <c r="AF18" s="60"/>
      <c r="AG18" s="58"/>
      <c r="AH18" s="59"/>
      <c r="AI18" s="60"/>
      <c r="AJ18" s="58"/>
      <c r="AK18" s="59"/>
      <c r="AL18" s="60"/>
      <c r="AM18" s="58"/>
      <c r="AN18" s="59"/>
      <c r="AO18" s="60"/>
      <c r="AP18" s="58"/>
      <c r="AQ18" s="59"/>
      <c r="AR18" s="60"/>
      <c r="AS18" s="58"/>
      <c r="AT18" s="59"/>
      <c r="AU18" s="60"/>
      <c r="AV18" s="58"/>
      <c r="AW18" s="59"/>
      <c r="AX18" s="60"/>
      <c r="AY18" s="58"/>
      <c r="AZ18" s="59"/>
      <c r="BA18" s="60"/>
      <c r="BB18" s="58"/>
      <c r="BC18" s="59"/>
      <c r="BD18" s="60"/>
      <c r="BE18" s="58"/>
      <c r="BF18" s="59"/>
      <c r="BG18" s="60"/>
      <c r="BH18" s="516" t="s">
        <v>117</v>
      </c>
      <c r="BI18" s="517"/>
      <c r="BJ18" s="518"/>
      <c r="BK18" s="467"/>
      <c r="BL18" s="495"/>
      <c r="BM18" s="496"/>
      <c r="BN18" s="467"/>
      <c r="BO18" s="495"/>
      <c r="BP18" s="496"/>
      <c r="BQ18" s="467"/>
      <c r="BR18" s="495"/>
      <c r="BS18" s="495"/>
      <c r="BT18" s="497"/>
    </row>
    <row r="19" spans="1:72" ht="18" customHeight="1" x14ac:dyDescent="0.25">
      <c r="A19" s="512">
        <v>14</v>
      </c>
      <c r="B19" s="501"/>
      <c r="C19" s="500">
        <f>'Lane Draws'!AO37</f>
        <v>77</v>
      </c>
      <c r="D19" s="501"/>
      <c r="E19" s="467">
        <f ca="1">IFERROR(INDIRECT("'"&amp;S19&amp;"-"&amp;$E$2&amp;"'!H24"),VLOOKUP(C19,'U17 Non Counters'!$G$3:$I$86,2,FALSE))</f>
        <v>0</v>
      </c>
      <c r="F19" s="495"/>
      <c r="G19" s="495"/>
      <c r="H19" s="495"/>
      <c r="I19" s="495"/>
      <c r="J19" s="495"/>
      <c r="K19" s="495"/>
      <c r="L19" s="495"/>
      <c r="M19" s="495"/>
      <c r="N19" s="495"/>
      <c r="O19" s="495"/>
      <c r="P19" s="495"/>
      <c r="Q19" s="495"/>
      <c r="R19" s="496"/>
      <c r="S19" s="500" t="str">
        <f>IFERROR(IF(C19="","",VLOOKUP(C19,Teams!$A$12:$B$29,2,FALSE)),CONCATENATE("NC-",VLOOKUP(C19,'U17 Non Counters'!$G$3:$I$86,3,FALSE)))</f>
        <v>MAC_PSH</v>
      </c>
      <c r="T19" s="502"/>
      <c r="U19" s="502"/>
      <c r="V19" s="502"/>
      <c r="W19" s="502"/>
      <c r="X19" s="502"/>
      <c r="Y19" s="502"/>
      <c r="Z19" s="501"/>
      <c r="AA19" s="513" t="s">
        <v>117</v>
      </c>
      <c r="AB19" s="514"/>
      <c r="AC19" s="515"/>
      <c r="AD19" s="58"/>
      <c r="AE19" s="59"/>
      <c r="AF19" s="60"/>
      <c r="AG19" s="58"/>
      <c r="AH19" s="59"/>
      <c r="AI19" s="60"/>
      <c r="AJ19" s="58"/>
      <c r="AK19" s="59"/>
      <c r="AL19" s="60"/>
      <c r="AM19" s="58"/>
      <c r="AN19" s="59"/>
      <c r="AO19" s="60"/>
      <c r="AP19" s="58"/>
      <c r="AQ19" s="59"/>
      <c r="AR19" s="60"/>
      <c r="AS19" s="58"/>
      <c r="AT19" s="59"/>
      <c r="AU19" s="60"/>
      <c r="AV19" s="58"/>
      <c r="AW19" s="59"/>
      <c r="AX19" s="60"/>
      <c r="AY19" s="58"/>
      <c r="AZ19" s="59"/>
      <c r="BA19" s="60"/>
      <c r="BB19" s="58"/>
      <c r="BC19" s="59"/>
      <c r="BD19" s="60"/>
      <c r="BE19" s="58"/>
      <c r="BF19" s="59"/>
      <c r="BG19" s="60"/>
      <c r="BH19" s="516" t="s">
        <v>117</v>
      </c>
      <c r="BI19" s="517"/>
      <c r="BJ19" s="518"/>
      <c r="BK19" s="467"/>
      <c r="BL19" s="495"/>
      <c r="BM19" s="496"/>
      <c r="BN19" s="467"/>
      <c r="BO19" s="495"/>
      <c r="BP19" s="496"/>
      <c r="BQ19" s="467"/>
      <c r="BR19" s="495"/>
      <c r="BS19" s="495"/>
      <c r="BT19" s="497"/>
    </row>
    <row r="20" spans="1:72" ht="18" customHeight="1" x14ac:dyDescent="0.25">
      <c r="A20" s="512">
        <v>15</v>
      </c>
      <c r="B20" s="501"/>
      <c r="C20" s="500">
        <f>'Lane Draws'!AO38</f>
        <v>66</v>
      </c>
      <c r="D20" s="501"/>
      <c r="E20" s="467">
        <f ca="1">IFERROR(INDIRECT("'"&amp;S20&amp;"-"&amp;$E$2&amp;"'!H24"),VLOOKUP(C20,'U17 Non Counters'!$G$3:$I$86,2,FALSE))</f>
        <v>0</v>
      </c>
      <c r="F20" s="495"/>
      <c r="G20" s="495"/>
      <c r="H20" s="495"/>
      <c r="I20" s="495"/>
      <c r="J20" s="495"/>
      <c r="K20" s="495"/>
      <c r="L20" s="495"/>
      <c r="M20" s="495"/>
      <c r="N20" s="495"/>
      <c r="O20" s="495"/>
      <c r="P20" s="495"/>
      <c r="Q20" s="495"/>
      <c r="R20" s="496"/>
      <c r="S20" s="500" t="str">
        <f>IFERROR(IF(C20="","",VLOOKUP(C20,Teams!$A$12:$B$29,2,FALSE)),CONCATENATE("NC-",VLOOKUP(C20,'U17 Non Counters'!$G$3:$I$86,3,FALSE)))</f>
        <v>ISA</v>
      </c>
      <c r="T20" s="502"/>
      <c r="U20" s="502"/>
      <c r="V20" s="502"/>
      <c r="W20" s="502"/>
      <c r="X20" s="502"/>
      <c r="Y20" s="502"/>
      <c r="Z20" s="501"/>
      <c r="AA20" s="513" t="s">
        <v>117</v>
      </c>
      <c r="AB20" s="514"/>
      <c r="AC20" s="515"/>
      <c r="AD20" s="58"/>
      <c r="AE20" s="59"/>
      <c r="AF20" s="60"/>
      <c r="AG20" s="58"/>
      <c r="AH20" s="59"/>
      <c r="AI20" s="60"/>
      <c r="AJ20" s="58"/>
      <c r="AK20" s="59"/>
      <c r="AL20" s="60"/>
      <c r="AM20" s="58"/>
      <c r="AN20" s="59"/>
      <c r="AO20" s="60"/>
      <c r="AP20" s="58"/>
      <c r="AQ20" s="59"/>
      <c r="AR20" s="60"/>
      <c r="AS20" s="58"/>
      <c r="AT20" s="59"/>
      <c r="AU20" s="60"/>
      <c r="AV20" s="58"/>
      <c r="AW20" s="59"/>
      <c r="AX20" s="60"/>
      <c r="AY20" s="58"/>
      <c r="AZ20" s="59"/>
      <c r="BA20" s="60"/>
      <c r="BB20" s="58"/>
      <c r="BC20" s="59"/>
      <c r="BD20" s="60"/>
      <c r="BE20" s="58"/>
      <c r="BF20" s="59"/>
      <c r="BG20" s="60"/>
      <c r="BH20" s="516" t="s">
        <v>117</v>
      </c>
      <c r="BI20" s="517"/>
      <c r="BJ20" s="518"/>
      <c r="BK20" s="467"/>
      <c r="BL20" s="495"/>
      <c r="BM20" s="496"/>
      <c r="BN20" s="467"/>
      <c r="BO20" s="495"/>
      <c r="BP20" s="496"/>
      <c r="BQ20" s="467"/>
      <c r="BR20" s="495"/>
      <c r="BS20" s="495"/>
      <c r="BT20" s="497"/>
    </row>
    <row r="21" spans="1:72" ht="18" customHeight="1" thickBot="1" x14ac:dyDescent="0.3">
      <c r="A21" s="498">
        <v>16</v>
      </c>
      <c r="B21" s="499"/>
      <c r="C21" s="500">
        <f>'Lane Draws'!AO39</f>
        <v>11</v>
      </c>
      <c r="D21" s="501"/>
      <c r="E21" s="467">
        <f ca="1">IFERROR(INDIRECT("'"&amp;S21&amp;"-"&amp;$E$2&amp;"'!H24"),VLOOKUP(C21,'U17 Non Counters'!$G$3:$I$86,2,FALSE))</f>
        <v>0</v>
      </c>
      <c r="F21" s="495"/>
      <c r="G21" s="495"/>
      <c r="H21" s="495"/>
      <c r="I21" s="495"/>
      <c r="J21" s="495"/>
      <c r="K21" s="495"/>
      <c r="L21" s="495"/>
      <c r="M21" s="495"/>
      <c r="N21" s="495"/>
      <c r="O21" s="495"/>
      <c r="P21" s="495"/>
      <c r="Q21" s="495"/>
      <c r="R21" s="496"/>
      <c r="S21" s="500" t="str">
        <f>IFERROR(IF(C21="","",VLOOKUP(C21,Teams!$A$12:$B$29,2,FALSE)),CONCATENATE("NC-",VLOOKUP(C21,'U17 Non Counters'!$G$3:$I$86,3,FALSE)))</f>
        <v>AAAC</v>
      </c>
      <c r="T21" s="502"/>
      <c r="U21" s="502"/>
      <c r="V21" s="502"/>
      <c r="W21" s="502"/>
      <c r="X21" s="502"/>
      <c r="Y21" s="502"/>
      <c r="Z21" s="501"/>
      <c r="AA21" s="503" t="s">
        <v>117</v>
      </c>
      <c r="AB21" s="504"/>
      <c r="AC21" s="505"/>
      <c r="AD21" s="61"/>
      <c r="AE21" s="62"/>
      <c r="AF21" s="63"/>
      <c r="AG21" s="61"/>
      <c r="AH21" s="62"/>
      <c r="AI21" s="63"/>
      <c r="AJ21" s="61"/>
      <c r="AK21" s="62"/>
      <c r="AL21" s="63"/>
      <c r="AM21" s="61"/>
      <c r="AN21" s="62"/>
      <c r="AO21" s="63"/>
      <c r="AP21" s="61"/>
      <c r="AQ21" s="62"/>
      <c r="AR21" s="63"/>
      <c r="AS21" s="61"/>
      <c r="AT21" s="62"/>
      <c r="AU21" s="63"/>
      <c r="AV21" s="61"/>
      <c r="AW21" s="62"/>
      <c r="AX21" s="63"/>
      <c r="AY21" s="61"/>
      <c r="AZ21" s="62"/>
      <c r="BA21" s="63"/>
      <c r="BB21" s="61"/>
      <c r="BC21" s="62"/>
      <c r="BD21" s="63"/>
      <c r="BE21" s="61"/>
      <c r="BF21" s="62"/>
      <c r="BG21" s="63"/>
      <c r="BH21" s="506" t="s">
        <v>117</v>
      </c>
      <c r="BI21" s="507"/>
      <c r="BJ21" s="508"/>
      <c r="BK21" s="509"/>
      <c r="BL21" s="510"/>
      <c r="BM21" s="511"/>
      <c r="BN21" s="509"/>
      <c r="BO21" s="510"/>
      <c r="BP21" s="511"/>
      <c r="BQ21" s="462"/>
      <c r="BR21" s="519"/>
      <c r="BS21" s="519"/>
      <c r="BT21" s="520"/>
    </row>
    <row r="22" spans="1:72" ht="15.95" customHeight="1" thickBot="1" x14ac:dyDescent="0.25">
      <c r="A22" s="480" t="s">
        <v>118</v>
      </c>
      <c r="B22" s="481"/>
      <c r="C22" s="481"/>
      <c r="D22" s="481"/>
      <c r="E22" s="481"/>
      <c r="F22" s="481"/>
      <c r="G22" s="481"/>
      <c r="H22" s="481"/>
      <c r="I22" s="481"/>
      <c r="J22" s="481"/>
      <c r="K22" s="481"/>
      <c r="L22" s="481"/>
      <c r="M22" s="481"/>
      <c r="N22" s="481"/>
      <c r="O22" s="481"/>
      <c r="P22" s="481"/>
      <c r="Q22" s="481"/>
      <c r="R22" s="481"/>
      <c r="S22" s="481"/>
      <c r="T22" s="481"/>
      <c r="U22" s="481"/>
      <c r="V22" s="481"/>
      <c r="W22" s="481"/>
      <c r="X22" s="481"/>
      <c r="Y22" s="481"/>
      <c r="Z22" s="481"/>
      <c r="AA22" s="481"/>
      <c r="AB22" s="481"/>
      <c r="AC22" s="482"/>
      <c r="AD22" s="480" t="s">
        <v>119</v>
      </c>
      <c r="AE22" s="481"/>
      <c r="AF22" s="481"/>
      <c r="AG22" s="481"/>
      <c r="AH22" s="481"/>
      <c r="AI22" s="481"/>
      <c r="AJ22" s="481"/>
      <c r="AK22" s="481"/>
      <c r="AL22" s="481"/>
      <c r="AM22" s="481"/>
      <c r="AN22" s="481"/>
      <c r="AO22" s="481"/>
      <c r="AP22" s="481"/>
      <c r="AQ22" s="481"/>
      <c r="AR22" s="481"/>
      <c r="AS22" s="481"/>
      <c r="AT22" s="481"/>
      <c r="AU22" s="481"/>
      <c r="AV22" s="481"/>
      <c r="AW22" s="481"/>
      <c r="AX22" s="481"/>
      <c r="AY22" s="481"/>
      <c r="AZ22" s="481"/>
      <c r="BA22" s="481"/>
      <c r="BB22" s="481"/>
      <c r="BC22" s="481"/>
      <c r="BD22" s="481"/>
      <c r="BE22" s="481"/>
      <c r="BF22" s="481"/>
      <c r="BG22" s="480" t="s">
        <v>120</v>
      </c>
      <c r="BH22" s="481"/>
      <c r="BI22" s="481"/>
      <c r="BJ22" s="481"/>
      <c r="BK22" s="481"/>
      <c r="BL22" s="481"/>
      <c r="BM22" s="481"/>
      <c r="BN22" s="481"/>
      <c r="BO22" s="481"/>
      <c r="BP22" s="481"/>
      <c r="BQ22" s="481"/>
      <c r="BR22" s="481"/>
      <c r="BS22" s="481"/>
      <c r="BT22" s="482"/>
    </row>
    <row r="23" spans="1:72" ht="15.95" customHeight="1" x14ac:dyDescent="0.2">
      <c r="A23" s="486" t="s">
        <v>121</v>
      </c>
      <c r="B23" s="487"/>
      <c r="C23" s="488" t="s">
        <v>122</v>
      </c>
      <c r="D23" s="488"/>
      <c r="E23" s="489" t="s">
        <v>108</v>
      </c>
      <c r="F23" s="490"/>
      <c r="G23" s="490"/>
      <c r="H23" s="490"/>
      <c r="I23" s="490"/>
      <c r="J23" s="490"/>
      <c r="K23" s="490"/>
      <c r="L23" s="490"/>
      <c r="M23" s="490"/>
      <c r="N23" s="490"/>
      <c r="O23" s="490"/>
      <c r="P23" s="490"/>
      <c r="Q23" s="490"/>
      <c r="R23" s="491"/>
      <c r="S23" s="489" t="s">
        <v>109</v>
      </c>
      <c r="T23" s="490"/>
      <c r="U23" s="490"/>
      <c r="V23" s="490"/>
      <c r="W23" s="491"/>
      <c r="X23" s="492" t="s">
        <v>116</v>
      </c>
      <c r="Y23" s="492"/>
      <c r="Z23" s="492"/>
      <c r="AA23" s="492"/>
      <c r="AB23" s="492" t="s">
        <v>123</v>
      </c>
      <c r="AC23" s="494"/>
      <c r="AD23" s="486" t="s">
        <v>121</v>
      </c>
      <c r="AE23" s="487"/>
      <c r="AF23" s="488" t="s">
        <v>122</v>
      </c>
      <c r="AG23" s="488"/>
      <c r="AH23" s="489" t="s">
        <v>108</v>
      </c>
      <c r="AI23" s="490"/>
      <c r="AJ23" s="490"/>
      <c r="AK23" s="490"/>
      <c r="AL23" s="490"/>
      <c r="AM23" s="490"/>
      <c r="AN23" s="490"/>
      <c r="AO23" s="490"/>
      <c r="AP23" s="490"/>
      <c r="AQ23" s="490"/>
      <c r="AR23" s="490"/>
      <c r="AS23" s="490"/>
      <c r="AT23" s="490"/>
      <c r="AU23" s="491"/>
      <c r="AV23" s="489" t="s">
        <v>109</v>
      </c>
      <c r="AW23" s="490"/>
      <c r="AX23" s="490"/>
      <c r="AY23" s="490"/>
      <c r="AZ23" s="491"/>
      <c r="BA23" s="492" t="s">
        <v>116</v>
      </c>
      <c r="BB23" s="492"/>
      <c r="BC23" s="492"/>
      <c r="BD23" s="492"/>
      <c r="BE23" s="492" t="s">
        <v>123</v>
      </c>
      <c r="BF23" s="493"/>
      <c r="BG23" s="468"/>
      <c r="BH23" s="469"/>
      <c r="BI23" s="469"/>
      <c r="BJ23" s="469"/>
      <c r="BK23" s="469"/>
      <c r="BL23" s="469"/>
      <c r="BM23" s="469"/>
      <c r="BN23" s="469"/>
      <c r="BO23" s="469"/>
      <c r="BP23" s="469"/>
      <c r="BQ23" s="469"/>
      <c r="BR23" s="469"/>
      <c r="BS23" s="469"/>
      <c r="BT23" s="470"/>
    </row>
    <row r="24" spans="1:72" ht="16.5" customHeight="1" thickBot="1" x14ac:dyDescent="0.3">
      <c r="A24" s="483">
        <v>1</v>
      </c>
      <c r="B24" s="484"/>
      <c r="C24" s="463"/>
      <c r="D24" s="463"/>
      <c r="E24" s="463"/>
      <c r="F24" s="463"/>
      <c r="G24" s="463"/>
      <c r="H24" s="463"/>
      <c r="I24" s="463"/>
      <c r="J24" s="463"/>
      <c r="K24" s="463"/>
      <c r="L24" s="463"/>
      <c r="M24" s="463"/>
      <c r="N24" s="463"/>
      <c r="O24" s="463"/>
      <c r="P24" s="463"/>
      <c r="Q24" s="463"/>
      <c r="R24" s="463"/>
      <c r="S24" s="463"/>
      <c r="T24" s="463"/>
      <c r="U24" s="463"/>
      <c r="V24" s="463"/>
      <c r="W24" s="463"/>
      <c r="X24" s="464" t="s">
        <v>117</v>
      </c>
      <c r="Y24" s="465"/>
      <c r="Z24" s="465"/>
      <c r="AA24" s="466"/>
      <c r="AB24" s="463"/>
      <c r="AC24" s="485"/>
      <c r="AD24" s="483">
        <v>1</v>
      </c>
      <c r="AE24" s="484"/>
      <c r="AF24" s="463"/>
      <c r="AG24" s="463"/>
      <c r="AH24" s="463"/>
      <c r="AI24" s="463"/>
      <c r="AJ24" s="463"/>
      <c r="AK24" s="463"/>
      <c r="AL24" s="463"/>
      <c r="AM24" s="463"/>
      <c r="AN24" s="463"/>
      <c r="AO24" s="463"/>
      <c r="AP24" s="463"/>
      <c r="AQ24" s="463"/>
      <c r="AR24" s="463"/>
      <c r="AS24" s="463"/>
      <c r="AT24" s="463"/>
      <c r="AU24" s="463"/>
      <c r="AV24" s="463"/>
      <c r="AW24" s="463"/>
      <c r="AX24" s="463"/>
      <c r="AY24" s="463"/>
      <c r="AZ24" s="463"/>
      <c r="BA24" s="464" t="s">
        <v>117</v>
      </c>
      <c r="BB24" s="465"/>
      <c r="BC24" s="465"/>
      <c r="BD24" s="466"/>
      <c r="BE24" s="463"/>
      <c r="BF24" s="467"/>
      <c r="BG24" s="471"/>
      <c r="BH24" s="472"/>
      <c r="BI24" s="472"/>
      <c r="BJ24" s="472"/>
      <c r="BK24" s="472"/>
      <c r="BL24" s="472"/>
      <c r="BM24" s="472"/>
      <c r="BN24" s="472"/>
      <c r="BO24" s="472"/>
      <c r="BP24" s="472"/>
      <c r="BQ24" s="472"/>
      <c r="BR24" s="472"/>
      <c r="BS24" s="472"/>
      <c r="BT24" s="473"/>
    </row>
    <row r="25" spans="1:72" ht="16.5" customHeight="1" x14ac:dyDescent="0.25">
      <c r="A25" s="483">
        <v>2</v>
      </c>
      <c r="B25" s="484"/>
      <c r="C25" s="463"/>
      <c r="D25" s="463"/>
      <c r="E25" s="463"/>
      <c r="F25" s="463"/>
      <c r="G25" s="463"/>
      <c r="H25" s="463"/>
      <c r="I25" s="463"/>
      <c r="J25" s="463"/>
      <c r="K25" s="463"/>
      <c r="L25" s="463"/>
      <c r="M25" s="463"/>
      <c r="N25" s="463"/>
      <c r="O25" s="463"/>
      <c r="P25" s="463"/>
      <c r="Q25" s="463"/>
      <c r="R25" s="463"/>
      <c r="S25" s="463"/>
      <c r="T25" s="463"/>
      <c r="U25" s="463"/>
      <c r="V25" s="463"/>
      <c r="W25" s="463"/>
      <c r="X25" s="464" t="s">
        <v>117</v>
      </c>
      <c r="Y25" s="465"/>
      <c r="Z25" s="465"/>
      <c r="AA25" s="466"/>
      <c r="AB25" s="463"/>
      <c r="AC25" s="485"/>
      <c r="AD25" s="483">
        <v>2</v>
      </c>
      <c r="AE25" s="484"/>
      <c r="AF25" s="463"/>
      <c r="AG25" s="463"/>
      <c r="AH25" s="463"/>
      <c r="AI25" s="463"/>
      <c r="AJ25" s="463"/>
      <c r="AK25" s="463"/>
      <c r="AL25" s="463"/>
      <c r="AM25" s="463"/>
      <c r="AN25" s="463"/>
      <c r="AO25" s="463"/>
      <c r="AP25" s="463"/>
      <c r="AQ25" s="463"/>
      <c r="AR25" s="463"/>
      <c r="AS25" s="463"/>
      <c r="AT25" s="463"/>
      <c r="AU25" s="463"/>
      <c r="AV25" s="463"/>
      <c r="AW25" s="463"/>
      <c r="AX25" s="463"/>
      <c r="AY25" s="463"/>
      <c r="AZ25" s="463"/>
      <c r="BA25" s="464" t="s">
        <v>117</v>
      </c>
      <c r="BB25" s="465"/>
      <c r="BC25" s="465"/>
      <c r="BD25" s="466"/>
      <c r="BE25" s="463"/>
      <c r="BF25" s="467"/>
      <c r="BG25" s="468"/>
      <c r="BH25" s="469"/>
      <c r="BI25" s="469"/>
      <c r="BJ25" s="469"/>
      <c r="BK25" s="469"/>
      <c r="BL25" s="469"/>
      <c r="BM25" s="469"/>
      <c r="BN25" s="469"/>
      <c r="BO25" s="469"/>
      <c r="BP25" s="469"/>
      <c r="BQ25" s="469"/>
      <c r="BR25" s="469"/>
      <c r="BS25" s="469"/>
      <c r="BT25" s="470"/>
    </row>
    <row r="26" spans="1:72" ht="16.5" customHeight="1" thickBot="1" x14ac:dyDescent="0.3">
      <c r="A26" s="483">
        <v>3</v>
      </c>
      <c r="B26" s="484"/>
      <c r="C26" s="463"/>
      <c r="D26" s="463"/>
      <c r="E26" s="463"/>
      <c r="F26" s="463"/>
      <c r="G26" s="463"/>
      <c r="H26" s="463"/>
      <c r="I26" s="463"/>
      <c r="J26" s="463"/>
      <c r="K26" s="463"/>
      <c r="L26" s="463"/>
      <c r="M26" s="463"/>
      <c r="N26" s="463"/>
      <c r="O26" s="463"/>
      <c r="P26" s="463"/>
      <c r="Q26" s="463"/>
      <c r="R26" s="463"/>
      <c r="S26" s="463"/>
      <c r="T26" s="463"/>
      <c r="U26" s="463"/>
      <c r="V26" s="463"/>
      <c r="W26" s="463"/>
      <c r="X26" s="464" t="s">
        <v>117</v>
      </c>
      <c r="Y26" s="465"/>
      <c r="Z26" s="465"/>
      <c r="AA26" s="466"/>
      <c r="AB26" s="463"/>
      <c r="AC26" s="485"/>
      <c r="AD26" s="483">
        <v>3</v>
      </c>
      <c r="AE26" s="484"/>
      <c r="AF26" s="463"/>
      <c r="AG26" s="463"/>
      <c r="AH26" s="463"/>
      <c r="AI26" s="463"/>
      <c r="AJ26" s="463"/>
      <c r="AK26" s="463"/>
      <c r="AL26" s="463"/>
      <c r="AM26" s="463"/>
      <c r="AN26" s="463"/>
      <c r="AO26" s="463"/>
      <c r="AP26" s="463"/>
      <c r="AQ26" s="463"/>
      <c r="AR26" s="463"/>
      <c r="AS26" s="463"/>
      <c r="AT26" s="463"/>
      <c r="AU26" s="463"/>
      <c r="AV26" s="463"/>
      <c r="AW26" s="463"/>
      <c r="AX26" s="463"/>
      <c r="AY26" s="463"/>
      <c r="AZ26" s="463"/>
      <c r="BA26" s="464" t="s">
        <v>117</v>
      </c>
      <c r="BB26" s="465"/>
      <c r="BC26" s="465"/>
      <c r="BD26" s="466"/>
      <c r="BE26" s="463"/>
      <c r="BF26" s="467"/>
      <c r="BG26" s="471"/>
      <c r="BH26" s="472"/>
      <c r="BI26" s="472"/>
      <c r="BJ26" s="472"/>
      <c r="BK26" s="472"/>
      <c r="BL26" s="472"/>
      <c r="BM26" s="472"/>
      <c r="BN26" s="472"/>
      <c r="BO26" s="472"/>
      <c r="BP26" s="472"/>
      <c r="BQ26" s="472"/>
      <c r="BR26" s="472"/>
      <c r="BS26" s="472"/>
      <c r="BT26" s="473"/>
    </row>
    <row r="27" spans="1:72" ht="16.5" customHeight="1" x14ac:dyDescent="0.25">
      <c r="A27" s="483">
        <v>4</v>
      </c>
      <c r="B27" s="484"/>
      <c r="C27" s="463"/>
      <c r="D27" s="463"/>
      <c r="E27" s="463"/>
      <c r="F27" s="463"/>
      <c r="G27" s="463"/>
      <c r="H27" s="463"/>
      <c r="I27" s="463"/>
      <c r="J27" s="463"/>
      <c r="K27" s="463"/>
      <c r="L27" s="463"/>
      <c r="M27" s="463"/>
      <c r="N27" s="463"/>
      <c r="O27" s="463"/>
      <c r="P27" s="463"/>
      <c r="Q27" s="463"/>
      <c r="R27" s="463"/>
      <c r="S27" s="463"/>
      <c r="T27" s="463"/>
      <c r="U27" s="463"/>
      <c r="V27" s="463"/>
      <c r="W27" s="463"/>
      <c r="X27" s="464" t="s">
        <v>117</v>
      </c>
      <c r="Y27" s="465"/>
      <c r="Z27" s="465"/>
      <c r="AA27" s="466"/>
      <c r="AB27" s="463"/>
      <c r="AC27" s="485"/>
      <c r="AD27" s="483">
        <v>4</v>
      </c>
      <c r="AE27" s="484"/>
      <c r="AF27" s="463"/>
      <c r="AG27" s="463"/>
      <c r="AH27" s="463"/>
      <c r="AI27" s="463"/>
      <c r="AJ27" s="463"/>
      <c r="AK27" s="463"/>
      <c r="AL27" s="463"/>
      <c r="AM27" s="463"/>
      <c r="AN27" s="463"/>
      <c r="AO27" s="463"/>
      <c r="AP27" s="463"/>
      <c r="AQ27" s="463"/>
      <c r="AR27" s="463"/>
      <c r="AS27" s="463"/>
      <c r="AT27" s="463"/>
      <c r="AU27" s="463"/>
      <c r="AV27" s="463"/>
      <c r="AW27" s="463"/>
      <c r="AX27" s="463"/>
      <c r="AY27" s="463"/>
      <c r="AZ27" s="463"/>
      <c r="BA27" s="464" t="s">
        <v>117</v>
      </c>
      <c r="BB27" s="465"/>
      <c r="BC27" s="465"/>
      <c r="BD27" s="466"/>
      <c r="BE27" s="463"/>
      <c r="BF27" s="467"/>
      <c r="BG27" s="468"/>
      <c r="BH27" s="469"/>
      <c r="BI27" s="469"/>
      <c r="BJ27" s="469"/>
      <c r="BK27" s="469"/>
      <c r="BL27" s="469"/>
      <c r="BM27" s="469"/>
      <c r="BN27" s="469"/>
      <c r="BO27" s="469"/>
      <c r="BP27" s="469"/>
      <c r="BQ27" s="469"/>
      <c r="BR27" s="469"/>
      <c r="BS27" s="469"/>
      <c r="BT27" s="470"/>
    </row>
    <row r="28" spans="1:72" ht="16.5" customHeight="1" thickBot="1" x14ac:dyDescent="0.3">
      <c r="A28" s="483">
        <v>5</v>
      </c>
      <c r="B28" s="484"/>
      <c r="C28" s="463"/>
      <c r="D28" s="463"/>
      <c r="E28" s="463"/>
      <c r="F28" s="463"/>
      <c r="G28" s="463"/>
      <c r="H28" s="463"/>
      <c r="I28" s="463"/>
      <c r="J28" s="463"/>
      <c r="K28" s="463"/>
      <c r="L28" s="463"/>
      <c r="M28" s="463"/>
      <c r="N28" s="463"/>
      <c r="O28" s="463"/>
      <c r="P28" s="463"/>
      <c r="Q28" s="463"/>
      <c r="R28" s="463"/>
      <c r="S28" s="463"/>
      <c r="T28" s="463"/>
      <c r="U28" s="463"/>
      <c r="V28" s="463"/>
      <c r="W28" s="463"/>
      <c r="X28" s="464" t="s">
        <v>117</v>
      </c>
      <c r="Y28" s="465"/>
      <c r="Z28" s="465"/>
      <c r="AA28" s="466"/>
      <c r="AB28" s="463"/>
      <c r="AC28" s="485"/>
      <c r="AD28" s="483">
        <v>5</v>
      </c>
      <c r="AE28" s="484"/>
      <c r="AF28" s="463"/>
      <c r="AG28" s="463"/>
      <c r="AH28" s="463"/>
      <c r="AI28" s="463"/>
      <c r="AJ28" s="463"/>
      <c r="AK28" s="463"/>
      <c r="AL28" s="463"/>
      <c r="AM28" s="463"/>
      <c r="AN28" s="463"/>
      <c r="AO28" s="463"/>
      <c r="AP28" s="463"/>
      <c r="AQ28" s="463"/>
      <c r="AR28" s="463"/>
      <c r="AS28" s="463"/>
      <c r="AT28" s="463"/>
      <c r="AU28" s="463"/>
      <c r="AV28" s="463"/>
      <c r="AW28" s="463"/>
      <c r="AX28" s="463"/>
      <c r="AY28" s="463"/>
      <c r="AZ28" s="463"/>
      <c r="BA28" s="464" t="s">
        <v>117</v>
      </c>
      <c r="BB28" s="465"/>
      <c r="BC28" s="465"/>
      <c r="BD28" s="466"/>
      <c r="BE28" s="463"/>
      <c r="BF28" s="467"/>
      <c r="BG28" s="471"/>
      <c r="BH28" s="472"/>
      <c r="BI28" s="472"/>
      <c r="BJ28" s="472"/>
      <c r="BK28" s="472"/>
      <c r="BL28" s="472"/>
      <c r="BM28" s="472"/>
      <c r="BN28" s="472"/>
      <c r="BO28" s="472"/>
      <c r="BP28" s="472"/>
      <c r="BQ28" s="472"/>
      <c r="BR28" s="472"/>
      <c r="BS28" s="472"/>
      <c r="BT28" s="473"/>
    </row>
    <row r="29" spans="1:72" ht="16.5" customHeight="1" thickBot="1" x14ac:dyDescent="0.3">
      <c r="A29" s="483">
        <v>6</v>
      </c>
      <c r="B29" s="484"/>
      <c r="C29" s="463"/>
      <c r="D29" s="463"/>
      <c r="E29" s="463"/>
      <c r="F29" s="463"/>
      <c r="G29" s="463"/>
      <c r="H29" s="463"/>
      <c r="I29" s="463"/>
      <c r="J29" s="463"/>
      <c r="K29" s="463"/>
      <c r="L29" s="463"/>
      <c r="M29" s="463"/>
      <c r="N29" s="463"/>
      <c r="O29" s="463"/>
      <c r="P29" s="463"/>
      <c r="Q29" s="463"/>
      <c r="R29" s="463"/>
      <c r="S29" s="463"/>
      <c r="T29" s="463"/>
      <c r="U29" s="463"/>
      <c r="V29" s="463"/>
      <c r="W29" s="463"/>
      <c r="X29" s="464" t="s">
        <v>117</v>
      </c>
      <c r="Y29" s="465"/>
      <c r="Z29" s="465"/>
      <c r="AA29" s="466"/>
      <c r="AB29" s="463"/>
      <c r="AC29" s="485"/>
      <c r="AD29" s="483">
        <v>6</v>
      </c>
      <c r="AE29" s="484"/>
      <c r="AF29" s="463"/>
      <c r="AG29" s="463"/>
      <c r="AH29" s="463"/>
      <c r="AI29" s="463"/>
      <c r="AJ29" s="463"/>
      <c r="AK29" s="463"/>
      <c r="AL29" s="463"/>
      <c r="AM29" s="463"/>
      <c r="AN29" s="463"/>
      <c r="AO29" s="463"/>
      <c r="AP29" s="463"/>
      <c r="AQ29" s="463"/>
      <c r="AR29" s="463"/>
      <c r="AS29" s="463"/>
      <c r="AT29" s="463"/>
      <c r="AU29" s="463"/>
      <c r="AV29" s="463"/>
      <c r="AW29" s="463"/>
      <c r="AX29" s="463"/>
      <c r="AY29" s="463"/>
      <c r="AZ29" s="463"/>
      <c r="BA29" s="464" t="s">
        <v>117</v>
      </c>
      <c r="BB29" s="465"/>
      <c r="BC29" s="465"/>
      <c r="BD29" s="466"/>
      <c r="BE29" s="463"/>
      <c r="BF29" s="467"/>
      <c r="BG29" s="480" t="s">
        <v>124</v>
      </c>
      <c r="BH29" s="481"/>
      <c r="BI29" s="481"/>
      <c r="BJ29" s="481"/>
      <c r="BK29" s="481"/>
      <c r="BL29" s="481"/>
      <c r="BM29" s="481"/>
      <c r="BN29" s="481"/>
      <c r="BO29" s="481"/>
      <c r="BP29" s="481"/>
      <c r="BQ29" s="481"/>
      <c r="BR29" s="481"/>
      <c r="BS29" s="481"/>
      <c r="BT29" s="482"/>
    </row>
    <row r="30" spans="1:72" ht="16.5" customHeight="1" x14ac:dyDescent="0.25">
      <c r="A30" s="483">
        <v>7</v>
      </c>
      <c r="B30" s="484"/>
      <c r="C30" s="463"/>
      <c r="D30" s="463"/>
      <c r="E30" s="463"/>
      <c r="F30" s="463"/>
      <c r="G30" s="463"/>
      <c r="H30" s="463"/>
      <c r="I30" s="463"/>
      <c r="J30" s="463"/>
      <c r="K30" s="463"/>
      <c r="L30" s="463"/>
      <c r="M30" s="463"/>
      <c r="N30" s="463"/>
      <c r="O30" s="463"/>
      <c r="P30" s="463"/>
      <c r="Q30" s="463"/>
      <c r="R30" s="463"/>
      <c r="S30" s="463"/>
      <c r="T30" s="463"/>
      <c r="U30" s="463"/>
      <c r="V30" s="463"/>
      <c r="W30" s="463"/>
      <c r="X30" s="464" t="s">
        <v>117</v>
      </c>
      <c r="Y30" s="465"/>
      <c r="Z30" s="465"/>
      <c r="AA30" s="466"/>
      <c r="AB30" s="463"/>
      <c r="AC30" s="485"/>
      <c r="AD30" s="483">
        <v>7</v>
      </c>
      <c r="AE30" s="484"/>
      <c r="AF30" s="463"/>
      <c r="AG30" s="463"/>
      <c r="AH30" s="463"/>
      <c r="AI30" s="463"/>
      <c r="AJ30" s="463"/>
      <c r="AK30" s="463"/>
      <c r="AL30" s="463"/>
      <c r="AM30" s="463"/>
      <c r="AN30" s="463"/>
      <c r="AO30" s="463"/>
      <c r="AP30" s="463"/>
      <c r="AQ30" s="463"/>
      <c r="AR30" s="463"/>
      <c r="AS30" s="463"/>
      <c r="AT30" s="463"/>
      <c r="AU30" s="463"/>
      <c r="AV30" s="463"/>
      <c r="AW30" s="463"/>
      <c r="AX30" s="463"/>
      <c r="AY30" s="463"/>
      <c r="AZ30" s="463"/>
      <c r="BA30" s="464" t="s">
        <v>117</v>
      </c>
      <c r="BB30" s="465"/>
      <c r="BC30" s="465"/>
      <c r="BD30" s="466"/>
      <c r="BE30" s="463"/>
      <c r="BF30" s="467"/>
      <c r="BG30" s="468"/>
      <c r="BH30" s="469"/>
      <c r="BI30" s="469"/>
      <c r="BJ30" s="469"/>
      <c r="BK30" s="469"/>
      <c r="BL30" s="469"/>
      <c r="BM30" s="469"/>
      <c r="BN30" s="469"/>
      <c r="BO30" s="469"/>
      <c r="BP30" s="469"/>
      <c r="BQ30" s="469"/>
      <c r="BR30" s="469"/>
      <c r="BS30" s="469"/>
      <c r="BT30" s="470"/>
    </row>
    <row r="31" spans="1:72" ht="16.5" customHeight="1" thickBot="1" x14ac:dyDescent="0.3">
      <c r="A31" s="474">
        <v>8</v>
      </c>
      <c r="B31" s="475"/>
      <c r="C31" s="461"/>
      <c r="D31" s="461"/>
      <c r="E31" s="461"/>
      <c r="F31" s="461"/>
      <c r="G31" s="461"/>
      <c r="H31" s="461"/>
      <c r="I31" s="461"/>
      <c r="J31" s="461"/>
      <c r="K31" s="461"/>
      <c r="L31" s="461"/>
      <c r="M31" s="461"/>
      <c r="N31" s="461"/>
      <c r="O31" s="461"/>
      <c r="P31" s="461"/>
      <c r="Q31" s="461"/>
      <c r="R31" s="461"/>
      <c r="S31" s="461"/>
      <c r="T31" s="461"/>
      <c r="U31" s="461"/>
      <c r="V31" s="461"/>
      <c r="W31" s="461"/>
      <c r="X31" s="476" t="s">
        <v>117</v>
      </c>
      <c r="Y31" s="477"/>
      <c r="Z31" s="477"/>
      <c r="AA31" s="478"/>
      <c r="AB31" s="461"/>
      <c r="AC31" s="479"/>
      <c r="AD31" s="474">
        <v>8</v>
      </c>
      <c r="AE31" s="475"/>
      <c r="AF31" s="461"/>
      <c r="AG31" s="461"/>
      <c r="AH31" s="461"/>
      <c r="AI31" s="461"/>
      <c r="AJ31" s="461"/>
      <c r="AK31" s="461"/>
      <c r="AL31" s="461"/>
      <c r="AM31" s="461"/>
      <c r="AN31" s="461"/>
      <c r="AO31" s="461"/>
      <c r="AP31" s="461"/>
      <c r="AQ31" s="461"/>
      <c r="AR31" s="461"/>
      <c r="AS31" s="461"/>
      <c r="AT31" s="461"/>
      <c r="AU31" s="461"/>
      <c r="AV31" s="461"/>
      <c r="AW31" s="461"/>
      <c r="AX31" s="461"/>
      <c r="AY31" s="461"/>
      <c r="AZ31" s="461"/>
      <c r="BA31" s="476" t="s">
        <v>117</v>
      </c>
      <c r="BB31" s="477"/>
      <c r="BC31" s="477"/>
      <c r="BD31" s="478"/>
      <c r="BE31" s="461"/>
      <c r="BF31" s="462"/>
      <c r="BG31" s="471"/>
      <c r="BH31" s="472"/>
      <c r="BI31" s="472"/>
      <c r="BJ31" s="472"/>
      <c r="BK31" s="472"/>
      <c r="BL31" s="472"/>
      <c r="BM31" s="472"/>
      <c r="BN31" s="472"/>
      <c r="BO31" s="472"/>
      <c r="BP31" s="472"/>
      <c r="BQ31" s="472"/>
      <c r="BR31" s="472"/>
      <c r="BS31" s="472"/>
      <c r="BT31" s="473"/>
    </row>
  </sheetData>
  <sheetProtection algorithmName="SHA-512" hashValue="UDIzUDEGGzfLhP1+CTOgvIL+/pqxAF2eoiOrHnrAFiisZw9lr8j/R/E3m7AgUQ4cdDoyxZ71hBEtQYtr4tXMsQ==" saltValue="WT/fcAVXDVYIeqIc5IJPaA==" spinCount="100000" sheet="1" selectLockedCells="1"/>
  <mergeCells count="293">
    <mergeCell ref="A1:S1"/>
    <mergeCell ref="T1:W1"/>
    <mergeCell ref="X1:AE1"/>
    <mergeCell ref="AF1:AQ1"/>
    <mergeCell ref="AR1:AZ1"/>
    <mergeCell ref="BA1:BT1"/>
    <mergeCell ref="BF2:BT2"/>
    <mergeCell ref="A3:B5"/>
    <mergeCell ref="C3:D5"/>
    <mergeCell ref="E3:R5"/>
    <mergeCell ref="S3:Z5"/>
    <mergeCell ref="AA3:AC5"/>
    <mergeCell ref="AD3:AF4"/>
    <mergeCell ref="AG3:AI4"/>
    <mergeCell ref="AJ3:AL4"/>
    <mergeCell ref="AM3:AO4"/>
    <mergeCell ref="A2:D2"/>
    <mergeCell ref="E2:G2"/>
    <mergeCell ref="H2:K2"/>
    <mergeCell ref="L2:AE2"/>
    <mergeCell ref="AF2:AQ2"/>
    <mergeCell ref="AR2:BE2"/>
    <mergeCell ref="BH3:BJ4"/>
    <mergeCell ref="BK3:BM5"/>
    <mergeCell ref="BN3:BP5"/>
    <mergeCell ref="BQ3:BT5"/>
    <mergeCell ref="BH5:BJ5"/>
    <mergeCell ref="A6:B6"/>
    <mergeCell ref="C6:D6"/>
    <mergeCell ref="E6:R6"/>
    <mergeCell ref="S6:Z6"/>
    <mergeCell ref="AA6:AC6"/>
    <mergeCell ref="AP3:AR4"/>
    <mergeCell ref="AS3:AU4"/>
    <mergeCell ref="AV3:AX4"/>
    <mergeCell ref="AY3:BA4"/>
    <mergeCell ref="BB3:BD4"/>
    <mergeCell ref="BE3:BG4"/>
    <mergeCell ref="BH6:BJ6"/>
    <mergeCell ref="BK6:BM6"/>
    <mergeCell ref="BN6:BP6"/>
    <mergeCell ref="BQ6:BT6"/>
    <mergeCell ref="A7:B7"/>
    <mergeCell ref="C7:D7"/>
    <mergeCell ref="E7:R7"/>
    <mergeCell ref="S7:Z7"/>
    <mergeCell ref="AA7:AC7"/>
    <mergeCell ref="BH7:BJ7"/>
    <mergeCell ref="BK7:BM7"/>
    <mergeCell ref="BN7:BP7"/>
    <mergeCell ref="BQ7:BT7"/>
    <mergeCell ref="A8:B8"/>
    <mergeCell ref="C8:D8"/>
    <mergeCell ref="E8:R8"/>
    <mergeCell ref="S8:Z8"/>
    <mergeCell ref="AA8:AC8"/>
    <mergeCell ref="BH8:BJ8"/>
    <mergeCell ref="BK8:BM8"/>
    <mergeCell ref="BN8:BP8"/>
    <mergeCell ref="BQ8:BT8"/>
    <mergeCell ref="A9:B9"/>
    <mergeCell ref="C9:D9"/>
    <mergeCell ref="E9:R9"/>
    <mergeCell ref="S9:Z9"/>
    <mergeCell ref="AA9:AC9"/>
    <mergeCell ref="BH9:BJ9"/>
    <mergeCell ref="BK9:BM9"/>
    <mergeCell ref="BN9:BP9"/>
    <mergeCell ref="BQ9:BT9"/>
    <mergeCell ref="A10:B10"/>
    <mergeCell ref="C10:D10"/>
    <mergeCell ref="E10:R10"/>
    <mergeCell ref="S10:Z10"/>
    <mergeCell ref="AA10:AC10"/>
    <mergeCell ref="BH10:BJ10"/>
    <mergeCell ref="BK10:BM10"/>
    <mergeCell ref="BN10:BP10"/>
    <mergeCell ref="BQ10:BT10"/>
    <mergeCell ref="BK11:BM11"/>
    <mergeCell ref="BN11:BP11"/>
    <mergeCell ref="BQ11:BT11"/>
    <mergeCell ref="A12:B12"/>
    <mergeCell ref="C12:D12"/>
    <mergeCell ref="E12:R12"/>
    <mergeCell ref="S12:Z12"/>
    <mergeCell ref="AA12:AC12"/>
    <mergeCell ref="BH12:BJ12"/>
    <mergeCell ref="BK12:BM12"/>
    <mergeCell ref="A11:B11"/>
    <mergeCell ref="C11:D11"/>
    <mergeCell ref="E11:R11"/>
    <mergeCell ref="S11:Z11"/>
    <mergeCell ref="AA11:AC11"/>
    <mergeCell ref="BH11:BJ11"/>
    <mergeCell ref="BN12:BP12"/>
    <mergeCell ref="BQ12:BT12"/>
    <mergeCell ref="A13:B13"/>
    <mergeCell ref="C13:D13"/>
    <mergeCell ref="E13:R13"/>
    <mergeCell ref="S13:Z13"/>
    <mergeCell ref="AA13:AC13"/>
    <mergeCell ref="BH13:BJ13"/>
    <mergeCell ref="BK13:BM13"/>
    <mergeCell ref="BN13:BP13"/>
    <mergeCell ref="BQ13:BT13"/>
    <mergeCell ref="A14:B14"/>
    <mergeCell ref="C14:D14"/>
    <mergeCell ref="E14:R14"/>
    <mergeCell ref="S14:Z14"/>
    <mergeCell ref="AA14:AC14"/>
    <mergeCell ref="BH14:BJ14"/>
    <mergeCell ref="BK14:BM14"/>
    <mergeCell ref="BN14:BP14"/>
    <mergeCell ref="BQ14:BT14"/>
    <mergeCell ref="BK15:BM15"/>
    <mergeCell ref="BN15:BP15"/>
    <mergeCell ref="BQ15:BT15"/>
    <mergeCell ref="A16:B16"/>
    <mergeCell ref="C16:D16"/>
    <mergeCell ref="E16:R16"/>
    <mergeCell ref="S16:Z16"/>
    <mergeCell ref="AA16:AC16"/>
    <mergeCell ref="BH16:BJ16"/>
    <mergeCell ref="BK16:BM16"/>
    <mergeCell ref="A15:B15"/>
    <mergeCell ref="C15:D15"/>
    <mergeCell ref="E15:R15"/>
    <mergeCell ref="S15:Z15"/>
    <mergeCell ref="AA15:AC15"/>
    <mergeCell ref="BH15:BJ15"/>
    <mergeCell ref="BN16:BP16"/>
    <mergeCell ref="BQ16:BT16"/>
    <mergeCell ref="A17:B17"/>
    <mergeCell ref="C17:D17"/>
    <mergeCell ref="E17:R17"/>
    <mergeCell ref="S17:Z17"/>
    <mergeCell ref="AA17:AC17"/>
    <mergeCell ref="BH17:BJ17"/>
    <mergeCell ref="BK17:BM17"/>
    <mergeCell ref="BN17:BP17"/>
    <mergeCell ref="BQ17:BT17"/>
    <mergeCell ref="A18:B18"/>
    <mergeCell ref="C18:D18"/>
    <mergeCell ref="E18:R18"/>
    <mergeCell ref="S18:Z18"/>
    <mergeCell ref="AA18:AC18"/>
    <mergeCell ref="BH18:BJ18"/>
    <mergeCell ref="BK18:BM18"/>
    <mergeCell ref="BN18:BP18"/>
    <mergeCell ref="BQ18:BT18"/>
    <mergeCell ref="BK19:BM19"/>
    <mergeCell ref="BN19:BP19"/>
    <mergeCell ref="BQ19:BT19"/>
    <mergeCell ref="A20:B20"/>
    <mergeCell ref="C20:D20"/>
    <mergeCell ref="E20:R20"/>
    <mergeCell ref="S20:Z20"/>
    <mergeCell ref="AA20:AC20"/>
    <mergeCell ref="BH20:BJ20"/>
    <mergeCell ref="BK20:BM20"/>
    <mergeCell ref="A19:B19"/>
    <mergeCell ref="C19:D19"/>
    <mergeCell ref="E19:R19"/>
    <mergeCell ref="S19:Z19"/>
    <mergeCell ref="AA19:AC19"/>
    <mergeCell ref="BH19:BJ19"/>
    <mergeCell ref="BN20:BP20"/>
    <mergeCell ref="BQ20:BT20"/>
    <mergeCell ref="BQ21:BT21"/>
    <mergeCell ref="A22:AC22"/>
    <mergeCell ref="AD22:BF22"/>
    <mergeCell ref="BG22:BT22"/>
    <mergeCell ref="A23:B23"/>
    <mergeCell ref="C23:D23"/>
    <mergeCell ref="E23:R23"/>
    <mergeCell ref="S23:W23"/>
    <mergeCell ref="X23:AA23"/>
    <mergeCell ref="AB23:AC23"/>
    <mergeCell ref="A21:B21"/>
    <mergeCell ref="C21:D21"/>
    <mergeCell ref="E21:R21"/>
    <mergeCell ref="S21:Z21"/>
    <mergeCell ref="AA21:AC21"/>
    <mergeCell ref="BH21:BJ21"/>
    <mergeCell ref="BK21:BM21"/>
    <mergeCell ref="BN21:BP21"/>
    <mergeCell ref="AV23:AZ23"/>
    <mergeCell ref="BA23:BD23"/>
    <mergeCell ref="BE23:BF23"/>
    <mergeCell ref="BG25:BT26"/>
    <mergeCell ref="AV24:AZ24"/>
    <mergeCell ref="BA24:BD24"/>
    <mergeCell ref="BE24:BF24"/>
    <mergeCell ref="A25:B25"/>
    <mergeCell ref="C25:D25"/>
    <mergeCell ref="E25:R25"/>
    <mergeCell ref="S25:W25"/>
    <mergeCell ref="X25:AA25"/>
    <mergeCell ref="AB25:AC25"/>
    <mergeCell ref="AD25:AE25"/>
    <mergeCell ref="BG23:BT24"/>
    <mergeCell ref="A24:B24"/>
    <mergeCell ref="C24:D24"/>
    <mergeCell ref="E24:R24"/>
    <mergeCell ref="S24:W24"/>
    <mergeCell ref="X24:AA24"/>
    <mergeCell ref="AB24:AC24"/>
    <mergeCell ref="AD24:AE24"/>
    <mergeCell ref="AF24:AG24"/>
    <mergeCell ref="AH24:AU24"/>
    <mergeCell ref="AD23:AE23"/>
    <mergeCell ref="AF23:AG23"/>
    <mergeCell ref="AH23:AU23"/>
    <mergeCell ref="BA26:BD26"/>
    <mergeCell ref="BE26:BF26"/>
    <mergeCell ref="A26:B26"/>
    <mergeCell ref="C26:D26"/>
    <mergeCell ref="E26:R26"/>
    <mergeCell ref="S26:W26"/>
    <mergeCell ref="X26:AA26"/>
    <mergeCell ref="AB26:AC26"/>
    <mergeCell ref="AF25:AG25"/>
    <mergeCell ref="AH25:AU25"/>
    <mergeCell ref="AV25:AZ25"/>
    <mergeCell ref="BA25:BD25"/>
    <mergeCell ref="BE25:BF25"/>
    <mergeCell ref="C27:D27"/>
    <mergeCell ref="E27:R27"/>
    <mergeCell ref="S27:W27"/>
    <mergeCell ref="X27:AA27"/>
    <mergeCell ref="AB27:AC27"/>
    <mergeCell ref="AD26:AE26"/>
    <mergeCell ref="AF26:AG26"/>
    <mergeCell ref="AH26:AU26"/>
    <mergeCell ref="AV26:AZ26"/>
    <mergeCell ref="A29:B29"/>
    <mergeCell ref="C29:D29"/>
    <mergeCell ref="E29:R29"/>
    <mergeCell ref="S29:W29"/>
    <mergeCell ref="X29:AA29"/>
    <mergeCell ref="AB29:AC29"/>
    <mergeCell ref="AD29:AE29"/>
    <mergeCell ref="BG27:BT28"/>
    <mergeCell ref="A28:B28"/>
    <mergeCell ref="C28:D28"/>
    <mergeCell ref="E28:R28"/>
    <mergeCell ref="S28:W28"/>
    <mergeCell ref="X28:AA28"/>
    <mergeCell ref="AB28:AC28"/>
    <mergeCell ref="AD28:AE28"/>
    <mergeCell ref="AF28:AG28"/>
    <mergeCell ref="AH28:AU28"/>
    <mergeCell ref="AD27:AE27"/>
    <mergeCell ref="AF27:AG27"/>
    <mergeCell ref="AH27:AU27"/>
    <mergeCell ref="AV27:AZ27"/>
    <mergeCell ref="BA27:BD27"/>
    <mergeCell ref="BE27:BF27"/>
    <mergeCell ref="A27:B27"/>
    <mergeCell ref="AB30:AC30"/>
    <mergeCell ref="AF29:AG29"/>
    <mergeCell ref="AH29:AU29"/>
    <mergeCell ref="AV29:AZ29"/>
    <mergeCell ref="BA29:BD29"/>
    <mergeCell ref="BE29:BF29"/>
    <mergeCell ref="BG29:BT29"/>
    <mergeCell ref="AV28:AZ28"/>
    <mergeCell ref="BA28:BD28"/>
    <mergeCell ref="BE28:BF28"/>
    <mergeCell ref="AV31:AZ31"/>
    <mergeCell ref="BA31:BD31"/>
    <mergeCell ref="BE31:BF31"/>
    <mergeCell ref="BG30:BT31"/>
    <mergeCell ref="A31:B31"/>
    <mergeCell ref="C31:D31"/>
    <mergeCell ref="E31:R31"/>
    <mergeCell ref="S31:W31"/>
    <mergeCell ref="X31:AA31"/>
    <mergeCell ref="AB31:AC31"/>
    <mergeCell ref="AD31:AE31"/>
    <mergeCell ref="AF31:AG31"/>
    <mergeCell ref="AH31:AU31"/>
    <mergeCell ref="AD30:AE30"/>
    <mergeCell ref="AF30:AG30"/>
    <mergeCell ref="AH30:AU30"/>
    <mergeCell ref="AV30:AZ30"/>
    <mergeCell ref="BA30:BD30"/>
    <mergeCell ref="BE30:BF30"/>
    <mergeCell ref="A30:B30"/>
    <mergeCell ref="C30:D30"/>
    <mergeCell ref="E30:R30"/>
    <mergeCell ref="S30:W30"/>
    <mergeCell ref="X30:AA30"/>
  </mergeCells>
  <conditionalFormatting sqref="BA1:BT1">
    <cfRule type="expression" dxfId="8" priority="1">
      <formula>$BA$1&lt;&gt;0</formula>
    </cfRule>
  </conditionalFormatting>
  <printOptions horizontalCentered="1" gridLines="1"/>
  <pageMargins left="0.15748031496062992" right="0.15748031496062992" top="0.39370078740157483" bottom="0.43307086614173229" header="0.23622047244094491" footer="0.23622047244094491"/>
  <pageSetup paperSize="9" orientation="landscape" horizontalDpi="300" verticalDpi="30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41">
    <tabColor theme="5" tint="0.79998168889431442"/>
  </sheetPr>
  <dimension ref="A1:BT31"/>
  <sheetViews>
    <sheetView showGridLines="0" showZeros="0" topLeftCell="A2" workbookViewId="0">
      <selection activeCell="E186" sqref="E186"/>
    </sheetView>
  </sheetViews>
  <sheetFormatPr defaultRowHeight="12.75" x14ac:dyDescent="0.2"/>
  <cols>
    <col min="1" max="2" width="2" style="53" customWidth="1"/>
    <col min="3" max="4" width="2.28515625" style="53" customWidth="1"/>
    <col min="5" max="59" width="2" style="53" customWidth="1"/>
    <col min="60" max="62" width="2.7109375" style="53" customWidth="1"/>
    <col min="63" max="72" width="2" style="53" customWidth="1"/>
    <col min="73" max="208" width="1.7109375" style="53" customWidth="1"/>
    <col min="209" max="16384" width="9.140625" style="53"/>
  </cols>
  <sheetData>
    <row r="1" spans="1:72" ht="24" customHeight="1" x14ac:dyDescent="0.2">
      <c r="A1" s="533" t="s">
        <v>101</v>
      </c>
      <c r="B1" s="534"/>
      <c r="C1" s="534"/>
      <c r="D1" s="534"/>
      <c r="E1" s="534"/>
      <c r="F1" s="534"/>
      <c r="G1" s="534"/>
      <c r="H1" s="534"/>
      <c r="I1" s="534"/>
      <c r="J1" s="534"/>
      <c r="K1" s="534"/>
      <c r="L1" s="534"/>
      <c r="M1" s="534"/>
      <c r="N1" s="534"/>
      <c r="O1" s="534"/>
      <c r="P1" s="534"/>
      <c r="Q1" s="534"/>
      <c r="R1" s="534"/>
      <c r="S1" s="535"/>
      <c r="T1" s="542" t="s">
        <v>209</v>
      </c>
      <c r="U1" s="543"/>
      <c r="V1" s="543"/>
      <c r="W1" s="543"/>
      <c r="X1" s="544">
        <f ca="1">TODAY()</f>
        <v>43214</v>
      </c>
      <c r="Y1" s="544"/>
      <c r="Z1" s="544"/>
      <c r="AA1" s="544"/>
      <c r="AB1" s="544"/>
      <c r="AC1" s="544"/>
      <c r="AD1" s="544"/>
      <c r="AE1" s="545"/>
      <c r="AF1" s="536" t="s">
        <v>102</v>
      </c>
      <c r="AG1" s="537"/>
      <c r="AH1" s="537"/>
      <c r="AI1" s="537"/>
      <c r="AJ1" s="537"/>
      <c r="AK1" s="537"/>
      <c r="AL1" s="537"/>
      <c r="AM1" s="537"/>
      <c r="AN1" s="537"/>
      <c r="AO1" s="537"/>
      <c r="AP1" s="537"/>
      <c r="AQ1" s="537"/>
      <c r="AR1" s="546" t="s">
        <v>210</v>
      </c>
      <c r="AS1" s="547"/>
      <c r="AT1" s="547"/>
      <c r="AU1" s="547"/>
      <c r="AV1" s="547"/>
      <c r="AW1" s="547"/>
      <c r="AX1" s="547"/>
      <c r="AY1" s="547"/>
      <c r="AZ1" s="547"/>
      <c r="BA1" s="548">
        <f>IF('Lane Draws'!$AR$42-COUNTIF('Lane Draws'!$AR$32:$AW$39,"&gt;88")=0,0,CONCATENATE('Lane Draws'!$AR$42-COUNTIF('Lane Draws'!$AR$32:$AW$39,"&gt;88"), " Non Counters to put in lanes"))</f>
        <v>0</v>
      </c>
      <c r="BB1" s="549"/>
      <c r="BC1" s="549"/>
      <c r="BD1" s="549"/>
      <c r="BE1" s="549"/>
      <c r="BF1" s="549"/>
      <c r="BG1" s="549"/>
      <c r="BH1" s="549"/>
      <c r="BI1" s="549"/>
      <c r="BJ1" s="549"/>
      <c r="BK1" s="549"/>
      <c r="BL1" s="549"/>
      <c r="BM1" s="549"/>
      <c r="BN1" s="549"/>
      <c r="BO1" s="549"/>
      <c r="BP1" s="549"/>
      <c r="BQ1" s="549"/>
      <c r="BR1" s="549"/>
      <c r="BS1" s="549"/>
      <c r="BT1" s="550"/>
    </row>
    <row r="2" spans="1:72" ht="24" customHeight="1" thickBot="1" x14ac:dyDescent="0.25">
      <c r="A2" s="538" t="s">
        <v>203</v>
      </c>
      <c r="B2" s="539"/>
      <c r="C2" s="539"/>
      <c r="D2" s="539"/>
      <c r="E2" s="539" t="s">
        <v>201</v>
      </c>
      <c r="F2" s="539"/>
      <c r="G2" s="539"/>
      <c r="H2" s="539" t="s">
        <v>208</v>
      </c>
      <c r="I2" s="539"/>
      <c r="J2" s="539"/>
      <c r="K2" s="539"/>
      <c r="L2" s="540" t="s">
        <v>15</v>
      </c>
      <c r="M2" s="540"/>
      <c r="N2" s="540"/>
      <c r="O2" s="540"/>
      <c r="P2" s="540"/>
      <c r="Q2" s="540"/>
      <c r="R2" s="540"/>
      <c r="S2" s="540"/>
      <c r="T2" s="540"/>
      <c r="U2" s="540"/>
      <c r="V2" s="540"/>
      <c r="W2" s="540"/>
      <c r="X2" s="540"/>
      <c r="Y2" s="540"/>
      <c r="Z2" s="540"/>
      <c r="AA2" s="540"/>
      <c r="AB2" s="540"/>
      <c r="AC2" s="540"/>
      <c r="AD2" s="540"/>
      <c r="AE2" s="541"/>
      <c r="AF2" s="551" t="s">
        <v>103</v>
      </c>
      <c r="AG2" s="552"/>
      <c r="AH2" s="552"/>
      <c r="AI2" s="552"/>
      <c r="AJ2" s="552"/>
      <c r="AK2" s="552"/>
      <c r="AL2" s="552"/>
      <c r="AM2" s="552"/>
      <c r="AN2" s="552"/>
      <c r="AO2" s="552"/>
      <c r="AP2" s="552"/>
      <c r="AQ2" s="552"/>
      <c r="AR2" s="553" t="s">
        <v>104</v>
      </c>
      <c r="AS2" s="554"/>
      <c r="AT2" s="554"/>
      <c r="AU2" s="554"/>
      <c r="AV2" s="554"/>
      <c r="AW2" s="554"/>
      <c r="AX2" s="554"/>
      <c r="AY2" s="554"/>
      <c r="AZ2" s="554"/>
      <c r="BA2" s="554"/>
      <c r="BB2" s="554"/>
      <c r="BC2" s="554"/>
      <c r="BD2" s="554"/>
      <c r="BE2" s="554"/>
      <c r="BF2" s="553" t="s">
        <v>105</v>
      </c>
      <c r="BG2" s="554"/>
      <c r="BH2" s="554"/>
      <c r="BI2" s="554"/>
      <c r="BJ2" s="554"/>
      <c r="BK2" s="554"/>
      <c r="BL2" s="554"/>
      <c r="BM2" s="554"/>
      <c r="BN2" s="554"/>
      <c r="BO2" s="554"/>
      <c r="BP2" s="554"/>
      <c r="BQ2" s="554"/>
      <c r="BR2" s="554"/>
      <c r="BS2" s="554"/>
      <c r="BT2" s="555"/>
    </row>
    <row r="3" spans="1:72" ht="12.75" customHeight="1" x14ac:dyDescent="0.2">
      <c r="A3" s="521" t="s">
        <v>106</v>
      </c>
      <c r="B3" s="522"/>
      <c r="C3" s="523" t="s">
        <v>107</v>
      </c>
      <c r="D3" s="524"/>
      <c r="E3" s="525" t="s">
        <v>108</v>
      </c>
      <c r="F3" s="525"/>
      <c r="G3" s="525"/>
      <c r="H3" s="525"/>
      <c r="I3" s="525"/>
      <c r="J3" s="525"/>
      <c r="K3" s="525"/>
      <c r="L3" s="525"/>
      <c r="M3" s="525"/>
      <c r="N3" s="525"/>
      <c r="O3" s="525"/>
      <c r="P3" s="525"/>
      <c r="Q3" s="525"/>
      <c r="R3" s="525"/>
      <c r="S3" s="525" t="s">
        <v>109</v>
      </c>
      <c r="T3" s="525"/>
      <c r="U3" s="525"/>
      <c r="V3" s="525"/>
      <c r="W3" s="525"/>
      <c r="X3" s="525"/>
      <c r="Y3" s="525"/>
      <c r="Z3" s="525"/>
      <c r="AA3" s="527" t="s">
        <v>110</v>
      </c>
      <c r="AB3" s="528"/>
      <c r="AC3" s="528"/>
      <c r="AD3" s="530" t="s">
        <v>111</v>
      </c>
      <c r="AE3" s="531"/>
      <c r="AF3" s="532"/>
      <c r="AG3" s="530" t="s">
        <v>111</v>
      </c>
      <c r="AH3" s="531"/>
      <c r="AI3" s="532"/>
      <c r="AJ3" s="530" t="s">
        <v>111</v>
      </c>
      <c r="AK3" s="531"/>
      <c r="AL3" s="532"/>
      <c r="AM3" s="530" t="s">
        <v>111</v>
      </c>
      <c r="AN3" s="531"/>
      <c r="AO3" s="532"/>
      <c r="AP3" s="530" t="s">
        <v>111</v>
      </c>
      <c r="AQ3" s="531"/>
      <c r="AR3" s="532"/>
      <c r="AS3" s="530" t="s">
        <v>111</v>
      </c>
      <c r="AT3" s="531"/>
      <c r="AU3" s="532"/>
      <c r="AV3" s="530" t="s">
        <v>111</v>
      </c>
      <c r="AW3" s="531"/>
      <c r="AX3" s="532"/>
      <c r="AY3" s="530" t="s">
        <v>111</v>
      </c>
      <c r="AZ3" s="531"/>
      <c r="BA3" s="532"/>
      <c r="BB3" s="530" t="s">
        <v>111</v>
      </c>
      <c r="BC3" s="531"/>
      <c r="BD3" s="532"/>
      <c r="BE3" s="530" t="s">
        <v>111</v>
      </c>
      <c r="BF3" s="531"/>
      <c r="BG3" s="532"/>
      <c r="BH3" s="565" t="s">
        <v>112</v>
      </c>
      <c r="BI3" s="566"/>
      <c r="BJ3" s="567"/>
      <c r="BK3" s="571" t="s">
        <v>113</v>
      </c>
      <c r="BL3" s="572"/>
      <c r="BM3" s="573"/>
      <c r="BN3" s="571" t="s">
        <v>114</v>
      </c>
      <c r="BO3" s="572"/>
      <c r="BP3" s="573"/>
      <c r="BQ3" s="556" t="s">
        <v>115</v>
      </c>
      <c r="BR3" s="557"/>
      <c r="BS3" s="557"/>
      <c r="BT3" s="558"/>
    </row>
    <row r="4" spans="1:72" ht="12.75" customHeight="1" x14ac:dyDescent="0.2">
      <c r="A4" s="521"/>
      <c r="B4" s="522"/>
      <c r="C4" s="523"/>
      <c r="D4" s="524"/>
      <c r="E4" s="526"/>
      <c r="F4" s="526"/>
      <c r="G4" s="526"/>
      <c r="H4" s="526"/>
      <c r="I4" s="526"/>
      <c r="J4" s="526"/>
      <c r="K4" s="526"/>
      <c r="L4" s="526"/>
      <c r="M4" s="526"/>
      <c r="N4" s="526"/>
      <c r="O4" s="526"/>
      <c r="P4" s="526"/>
      <c r="Q4" s="526"/>
      <c r="R4" s="526"/>
      <c r="S4" s="526"/>
      <c r="T4" s="526"/>
      <c r="U4" s="526"/>
      <c r="V4" s="526"/>
      <c r="W4" s="526"/>
      <c r="X4" s="526"/>
      <c r="Y4" s="526"/>
      <c r="Z4" s="526"/>
      <c r="AA4" s="529"/>
      <c r="AB4" s="529"/>
      <c r="AC4" s="529"/>
      <c r="AD4" s="530"/>
      <c r="AE4" s="531"/>
      <c r="AF4" s="532"/>
      <c r="AG4" s="530"/>
      <c r="AH4" s="531"/>
      <c r="AI4" s="532"/>
      <c r="AJ4" s="530"/>
      <c r="AK4" s="531"/>
      <c r="AL4" s="532"/>
      <c r="AM4" s="530"/>
      <c r="AN4" s="531"/>
      <c r="AO4" s="532"/>
      <c r="AP4" s="530"/>
      <c r="AQ4" s="531"/>
      <c r="AR4" s="532"/>
      <c r="AS4" s="530"/>
      <c r="AT4" s="531"/>
      <c r="AU4" s="532"/>
      <c r="AV4" s="530"/>
      <c r="AW4" s="531"/>
      <c r="AX4" s="532"/>
      <c r="AY4" s="530"/>
      <c r="AZ4" s="531"/>
      <c r="BA4" s="532"/>
      <c r="BB4" s="530"/>
      <c r="BC4" s="531"/>
      <c r="BD4" s="532"/>
      <c r="BE4" s="530"/>
      <c r="BF4" s="531"/>
      <c r="BG4" s="532"/>
      <c r="BH4" s="568"/>
      <c r="BI4" s="569"/>
      <c r="BJ4" s="570"/>
      <c r="BK4" s="571"/>
      <c r="BL4" s="572"/>
      <c r="BM4" s="573"/>
      <c r="BN4" s="571"/>
      <c r="BO4" s="572"/>
      <c r="BP4" s="573"/>
      <c r="BQ4" s="556"/>
      <c r="BR4" s="557"/>
      <c r="BS4" s="557"/>
      <c r="BT4" s="558"/>
    </row>
    <row r="5" spans="1:72" x14ac:dyDescent="0.2">
      <c r="A5" s="521"/>
      <c r="B5" s="522"/>
      <c r="C5" s="523"/>
      <c r="D5" s="524"/>
      <c r="E5" s="526"/>
      <c r="F5" s="526"/>
      <c r="G5" s="526"/>
      <c r="H5" s="526"/>
      <c r="I5" s="526"/>
      <c r="J5" s="526"/>
      <c r="K5" s="526"/>
      <c r="L5" s="526"/>
      <c r="M5" s="526"/>
      <c r="N5" s="526"/>
      <c r="O5" s="526"/>
      <c r="P5" s="526"/>
      <c r="Q5" s="526"/>
      <c r="R5" s="526"/>
      <c r="S5" s="526"/>
      <c r="T5" s="526"/>
      <c r="U5" s="526"/>
      <c r="V5" s="526"/>
      <c r="W5" s="526"/>
      <c r="X5" s="526"/>
      <c r="Y5" s="526"/>
      <c r="Z5" s="526"/>
      <c r="AA5" s="529"/>
      <c r="AB5" s="529"/>
      <c r="AC5" s="529"/>
      <c r="AD5" s="284">
        <v>1</v>
      </c>
      <c r="AE5" s="56">
        <v>2</v>
      </c>
      <c r="AF5" s="56">
        <v>3</v>
      </c>
      <c r="AG5" s="56">
        <v>1</v>
      </c>
      <c r="AH5" s="57">
        <v>2</v>
      </c>
      <c r="AI5" s="56">
        <v>3</v>
      </c>
      <c r="AJ5" s="56">
        <v>1</v>
      </c>
      <c r="AK5" s="57">
        <v>2</v>
      </c>
      <c r="AL5" s="56">
        <v>3</v>
      </c>
      <c r="AM5" s="56">
        <v>1</v>
      </c>
      <c r="AN5" s="57">
        <v>2</v>
      </c>
      <c r="AO5" s="56">
        <v>3</v>
      </c>
      <c r="AP5" s="56">
        <v>1</v>
      </c>
      <c r="AQ5" s="57">
        <v>2</v>
      </c>
      <c r="AR5" s="56">
        <v>3</v>
      </c>
      <c r="AS5" s="56">
        <v>1</v>
      </c>
      <c r="AT5" s="57">
        <v>2</v>
      </c>
      <c r="AU5" s="56">
        <v>3</v>
      </c>
      <c r="AV5" s="56">
        <v>1</v>
      </c>
      <c r="AW5" s="57">
        <v>2</v>
      </c>
      <c r="AX5" s="56">
        <v>3</v>
      </c>
      <c r="AY5" s="56">
        <v>1</v>
      </c>
      <c r="AZ5" s="57">
        <v>2</v>
      </c>
      <c r="BA5" s="56">
        <v>3</v>
      </c>
      <c r="BB5" s="56">
        <v>1</v>
      </c>
      <c r="BC5" s="57">
        <v>2</v>
      </c>
      <c r="BD5" s="56">
        <v>3</v>
      </c>
      <c r="BE5" s="56">
        <v>1</v>
      </c>
      <c r="BF5" s="57">
        <v>2</v>
      </c>
      <c r="BG5" s="56">
        <v>3</v>
      </c>
      <c r="BH5" s="562" t="s">
        <v>116</v>
      </c>
      <c r="BI5" s="563"/>
      <c r="BJ5" s="564"/>
      <c r="BK5" s="571"/>
      <c r="BL5" s="572"/>
      <c r="BM5" s="573"/>
      <c r="BN5" s="571"/>
      <c r="BO5" s="572"/>
      <c r="BP5" s="573"/>
      <c r="BQ5" s="559"/>
      <c r="BR5" s="560"/>
      <c r="BS5" s="560"/>
      <c r="BT5" s="561"/>
    </row>
    <row r="6" spans="1:72" ht="18" customHeight="1" x14ac:dyDescent="0.25">
      <c r="A6" s="512">
        <v>1</v>
      </c>
      <c r="B6" s="501"/>
      <c r="C6" s="500">
        <f>'Lane Draws'!AR32</f>
        <v>2</v>
      </c>
      <c r="D6" s="501"/>
      <c r="E6" s="467">
        <f ca="1">IFERROR(INDIRECT("'"&amp;S6&amp;"-"&amp;$E$2&amp;"'!H23"),VLOOKUP(C6,'U20 Non Counters'!$G$3:$I$86,2,FALSE))</f>
        <v>0</v>
      </c>
      <c r="F6" s="495"/>
      <c r="G6" s="495"/>
      <c r="H6" s="495"/>
      <c r="I6" s="495"/>
      <c r="J6" s="495"/>
      <c r="K6" s="495"/>
      <c r="L6" s="495"/>
      <c r="M6" s="495"/>
      <c r="N6" s="495"/>
      <c r="O6" s="495"/>
      <c r="P6" s="495"/>
      <c r="Q6" s="495"/>
      <c r="R6" s="496"/>
      <c r="S6" s="500" t="str">
        <f>IFERROR(IF(C6="","",VLOOKUP(C6,Teams!$A$12:$B$29,2,FALSE)),CONCATENATE("NC-",VLOOKUP(C6,'U20 Non Counters'!$G$3:$I$86,3,FALSE)))</f>
        <v>ADAC</v>
      </c>
      <c r="T6" s="502"/>
      <c r="U6" s="502"/>
      <c r="V6" s="502"/>
      <c r="W6" s="502"/>
      <c r="X6" s="502"/>
      <c r="Y6" s="502"/>
      <c r="Z6" s="501"/>
      <c r="AA6" s="513" t="s">
        <v>117</v>
      </c>
      <c r="AB6" s="514"/>
      <c r="AC6" s="515"/>
      <c r="AD6" s="58"/>
      <c r="AE6" s="59"/>
      <c r="AF6" s="60"/>
      <c r="AG6" s="58"/>
      <c r="AH6" s="59"/>
      <c r="AI6" s="60"/>
      <c r="AJ6" s="58"/>
      <c r="AK6" s="59"/>
      <c r="AL6" s="60"/>
      <c r="AM6" s="58"/>
      <c r="AN6" s="59"/>
      <c r="AO6" s="60"/>
      <c r="AP6" s="58"/>
      <c r="AQ6" s="59"/>
      <c r="AR6" s="60"/>
      <c r="AS6" s="58"/>
      <c r="AT6" s="59"/>
      <c r="AU6" s="60"/>
      <c r="AV6" s="58"/>
      <c r="AW6" s="59"/>
      <c r="AX6" s="60"/>
      <c r="AY6" s="58"/>
      <c r="AZ6" s="59"/>
      <c r="BA6" s="60"/>
      <c r="BB6" s="58"/>
      <c r="BC6" s="59"/>
      <c r="BD6" s="60"/>
      <c r="BE6" s="58"/>
      <c r="BF6" s="59"/>
      <c r="BG6" s="60"/>
      <c r="BH6" s="516" t="s">
        <v>117</v>
      </c>
      <c r="BI6" s="517"/>
      <c r="BJ6" s="518"/>
      <c r="BK6" s="467"/>
      <c r="BL6" s="495"/>
      <c r="BM6" s="496"/>
      <c r="BN6" s="467"/>
      <c r="BO6" s="495"/>
      <c r="BP6" s="496"/>
      <c r="BQ6" s="467"/>
      <c r="BR6" s="495"/>
      <c r="BS6" s="495"/>
      <c r="BT6" s="497"/>
    </row>
    <row r="7" spans="1:72" ht="18" customHeight="1" x14ac:dyDescent="0.25">
      <c r="A7" s="512">
        <v>2</v>
      </c>
      <c r="B7" s="501"/>
      <c r="C7" s="500">
        <f>'Lane Draws'!AR33</f>
        <v>5</v>
      </c>
      <c r="D7" s="501"/>
      <c r="E7" s="467">
        <f ca="1">IFERROR(INDIRECT("'"&amp;S7&amp;"-"&amp;$E$2&amp;"'!H23"),VLOOKUP(C7,'U20 Non Counters'!$G$3:$I$86,2,FALSE))</f>
        <v>0</v>
      </c>
      <c r="F7" s="495"/>
      <c r="G7" s="495"/>
      <c r="H7" s="495"/>
      <c r="I7" s="495"/>
      <c r="J7" s="495"/>
      <c r="K7" s="495"/>
      <c r="L7" s="495"/>
      <c r="M7" s="495"/>
      <c r="N7" s="495"/>
      <c r="O7" s="495"/>
      <c r="P7" s="495"/>
      <c r="Q7" s="495"/>
      <c r="R7" s="496"/>
      <c r="S7" s="500" t="str">
        <f>IFERROR(IF(C7="","",VLOOKUP(C7,Teams!$A$12:$B$29,2,FALSE)),CONCATENATE("NC-",VLOOKUP(C7,'U20 Non Counters'!$G$3:$I$86,3,FALSE)))</f>
        <v>IH</v>
      </c>
      <c r="T7" s="502"/>
      <c r="U7" s="502"/>
      <c r="V7" s="502"/>
      <c r="W7" s="502"/>
      <c r="X7" s="502"/>
      <c r="Y7" s="502"/>
      <c r="Z7" s="501"/>
      <c r="AA7" s="513" t="s">
        <v>117</v>
      </c>
      <c r="AB7" s="514"/>
      <c r="AC7" s="515"/>
      <c r="AD7" s="58"/>
      <c r="AE7" s="59"/>
      <c r="AF7" s="60"/>
      <c r="AG7" s="58"/>
      <c r="AH7" s="59"/>
      <c r="AI7" s="60"/>
      <c r="AJ7" s="58"/>
      <c r="AK7" s="59"/>
      <c r="AL7" s="60"/>
      <c r="AM7" s="58"/>
      <c r="AN7" s="59"/>
      <c r="AO7" s="60"/>
      <c r="AP7" s="58"/>
      <c r="AQ7" s="59"/>
      <c r="AR7" s="60"/>
      <c r="AS7" s="58"/>
      <c r="AT7" s="59"/>
      <c r="AU7" s="60"/>
      <c r="AV7" s="58"/>
      <c r="AW7" s="59"/>
      <c r="AX7" s="60"/>
      <c r="AY7" s="58"/>
      <c r="AZ7" s="59"/>
      <c r="BA7" s="60"/>
      <c r="BB7" s="58"/>
      <c r="BC7" s="59"/>
      <c r="BD7" s="60"/>
      <c r="BE7" s="58"/>
      <c r="BF7" s="59"/>
      <c r="BG7" s="60"/>
      <c r="BH7" s="516" t="s">
        <v>117</v>
      </c>
      <c r="BI7" s="517"/>
      <c r="BJ7" s="518"/>
      <c r="BK7" s="467"/>
      <c r="BL7" s="495"/>
      <c r="BM7" s="496"/>
      <c r="BN7" s="467"/>
      <c r="BO7" s="495"/>
      <c r="BP7" s="496"/>
      <c r="BQ7" s="467"/>
      <c r="BR7" s="495"/>
      <c r="BS7" s="495"/>
      <c r="BT7" s="497"/>
    </row>
    <row r="8" spans="1:72" ht="18" customHeight="1" x14ac:dyDescent="0.25">
      <c r="A8" s="512">
        <v>3</v>
      </c>
      <c r="B8" s="501"/>
      <c r="C8" s="500">
        <f>'Lane Draws'!AR34</f>
        <v>3</v>
      </c>
      <c r="D8" s="501"/>
      <c r="E8" s="467">
        <f ca="1">IFERROR(INDIRECT("'"&amp;S8&amp;"-"&amp;$E$2&amp;"'!H23"),VLOOKUP(C8,'U20 Non Counters'!$G$3:$I$86,2,FALSE))</f>
        <v>0</v>
      </c>
      <c r="F8" s="495"/>
      <c r="G8" s="495"/>
      <c r="H8" s="495"/>
      <c r="I8" s="495"/>
      <c r="J8" s="495"/>
      <c r="K8" s="495"/>
      <c r="L8" s="495"/>
      <c r="M8" s="495"/>
      <c r="N8" s="495"/>
      <c r="O8" s="495"/>
      <c r="P8" s="495"/>
      <c r="Q8" s="495"/>
      <c r="R8" s="496"/>
      <c r="S8" s="500" t="str">
        <f>IFERROR(IF(C8="","",VLOOKUP(C8,Teams!$A$12:$B$29,2,FALSE)),CONCATENATE("NC-",VLOOKUP(C8,'U20 Non Counters'!$G$3:$I$86,3,FALSE)))</f>
        <v>BSAC</v>
      </c>
      <c r="T8" s="502"/>
      <c r="U8" s="502"/>
      <c r="V8" s="502"/>
      <c r="W8" s="502"/>
      <c r="X8" s="502"/>
      <c r="Y8" s="502"/>
      <c r="Z8" s="501"/>
      <c r="AA8" s="513" t="s">
        <v>117</v>
      </c>
      <c r="AB8" s="514"/>
      <c r="AC8" s="515"/>
      <c r="AD8" s="58"/>
      <c r="AE8" s="59"/>
      <c r="AF8" s="60"/>
      <c r="AG8" s="58"/>
      <c r="AH8" s="59"/>
      <c r="AI8" s="60"/>
      <c r="AJ8" s="58"/>
      <c r="AK8" s="59"/>
      <c r="AL8" s="60"/>
      <c r="AM8" s="58"/>
      <c r="AN8" s="59"/>
      <c r="AO8" s="60"/>
      <c r="AP8" s="58"/>
      <c r="AQ8" s="59"/>
      <c r="AR8" s="60"/>
      <c r="AS8" s="58"/>
      <c r="AT8" s="59"/>
      <c r="AU8" s="60"/>
      <c r="AV8" s="58"/>
      <c r="AW8" s="59"/>
      <c r="AX8" s="60"/>
      <c r="AY8" s="58"/>
      <c r="AZ8" s="59"/>
      <c r="BA8" s="60"/>
      <c r="BB8" s="58"/>
      <c r="BC8" s="59"/>
      <c r="BD8" s="60"/>
      <c r="BE8" s="58"/>
      <c r="BF8" s="59"/>
      <c r="BG8" s="60"/>
      <c r="BH8" s="516" t="s">
        <v>117</v>
      </c>
      <c r="BI8" s="517"/>
      <c r="BJ8" s="518"/>
      <c r="BK8" s="467"/>
      <c r="BL8" s="495"/>
      <c r="BM8" s="496"/>
      <c r="BN8" s="467"/>
      <c r="BO8" s="495"/>
      <c r="BP8" s="496"/>
      <c r="BQ8" s="467"/>
      <c r="BR8" s="495"/>
      <c r="BS8" s="495"/>
      <c r="BT8" s="497"/>
    </row>
    <row r="9" spans="1:72" ht="18" customHeight="1" x14ac:dyDescent="0.25">
      <c r="A9" s="512">
        <v>4</v>
      </c>
      <c r="B9" s="501"/>
      <c r="C9" s="500">
        <f>'Lane Draws'!AR35</f>
        <v>4</v>
      </c>
      <c r="D9" s="501"/>
      <c r="E9" s="467">
        <f ca="1">IFERROR(INDIRECT("'"&amp;S9&amp;"-"&amp;$E$2&amp;"'!H23"),VLOOKUP(C9,'U20 Non Counters'!$G$3:$I$86,2,FALSE))</f>
        <v>0</v>
      </c>
      <c r="F9" s="495"/>
      <c r="G9" s="495"/>
      <c r="H9" s="495"/>
      <c r="I9" s="495"/>
      <c r="J9" s="495"/>
      <c r="K9" s="495"/>
      <c r="L9" s="495"/>
      <c r="M9" s="495"/>
      <c r="N9" s="495"/>
      <c r="O9" s="495"/>
      <c r="P9" s="495"/>
      <c r="Q9" s="495"/>
      <c r="R9" s="496"/>
      <c r="S9" s="500" t="str">
        <f>IFERROR(IF(C9="","",VLOOKUP(C9,Teams!$A$12:$B$29,2,FALSE)),CONCATENATE("NC-",VLOOKUP(C9,'U20 Non Counters'!$G$3:$I$86,3,FALSE)))</f>
        <v>DHH</v>
      </c>
      <c r="T9" s="502"/>
      <c r="U9" s="502"/>
      <c r="V9" s="502"/>
      <c r="W9" s="502"/>
      <c r="X9" s="502"/>
      <c r="Y9" s="502"/>
      <c r="Z9" s="501"/>
      <c r="AA9" s="513" t="s">
        <v>117</v>
      </c>
      <c r="AB9" s="514"/>
      <c r="AC9" s="515"/>
      <c r="AD9" s="58"/>
      <c r="AE9" s="59"/>
      <c r="AF9" s="60"/>
      <c r="AG9" s="58"/>
      <c r="AH9" s="59"/>
      <c r="AI9" s="60"/>
      <c r="AJ9" s="58"/>
      <c r="AK9" s="59"/>
      <c r="AL9" s="60"/>
      <c r="AM9" s="58"/>
      <c r="AN9" s="59"/>
      <c r="AO9" s="60"/>
      <c r="AP9" s="58"/>
      <c r="AQ9" s="59"/>
      <c r="AR9" s="60"/>
      <c r="AS9" s="58"/>
      <c r="AT9" s="59"/>
      <c r="AU9" s="60"/>
      <c r="AV9" s="58"/>
      <c r="AW9" s="59"/>
      <c r="AX9" s="60"/>
      <c r="AY9" s="58"/>
      <c r="AZ9" s="59"/>
      <c r="BA9" s="60"/>
      <c r="BB9" s="58"/>
      <c r="BC9" s="59"/>
      <c r="BD9" s="60"/>
      <c r="BE9" s="58"/>
      <c r="BF9" s="59"/>
      <c r="BG9" s="60"/>
      <c r="BH9" s="516" t="s">
        <v>117</v>
      </c>
      <c r="BI9" s="517"/>
      <c r="BJ9" s="518"/>
      <c r="BK9" s="467"/>
      <c r="BL9" s="495"/>
      <c r="BM9" s="496"/>
      <c r="BN9" s="467"/>
      <c r="BO9" s="495"/>
      <c r="BP9" s="496"/>
      <c r="BQ9" s="467"/>
      <c r="BR9" s="495"/>
      <c r="BS9" s="495"/>
      <c r="BT9" s="497"/>
    </row>
    <row r="10" spans="1:72" ht="18" customHeight="1" x14ac:dyDescent="0.25">
      <c r="A10" s="512">
        <v>5</v>
      </c>
      <c r="B10" s="501"/>
      <c r="C10" s="500">
        <f>'Lane Draws'!AR36</f>
        <v>8</v>
      </c>
      <c r="D10" s="501"/>
      <c r="E10" s="467">
        <f ca="1">IFERROR(INDIRECT("'"&amp;S10&amp;"-"&amp;$E$2&amp;"'!H23"),VLOOKUP(C10,'U20 Non Counters'!$G$3:$I$86,2,FALSE))</f>
        <v>0</v>
      </c>
      <c r="F10" s="495"/>
      <c r="G10" s="495"/>
      <c r="H10" s="495"/>
      <c r="I10" s="495"/>
      <c r="J10" s="495"/>
      <c r="K10" s="495"/>
      <c r="L10" s="495"/>
      <c r="M10" s="495"/>
      <c r="N10" s="495"/>
      <c r="O10" s="495"/>
      <c r="P10" s="495"/>
      <c r="Q10" s="495"/>
      <c r="R10" s="496"/>
      <c r="S10" s="500" t="str">
        <f>IFERROR(IF(C10="","",VLOOKUP(C10,Teams!$A$12:$B$29,2,FALSE)),CONCATENATE("NC-",VLOOKUP(C10,'U20 Non Counters'!$G$3:$I$86,3,FALSE)))</f>
        <v>TN</v>
      </c>
      <c r="T10" s="502"/>
      <c r="U10" s="502"/>
      <c r="V10" s="502"/>
      <c r="W10" s="502"/>
      <c r="X10" s="502"/>
      <c r="Y10" s="502"/>
      <c r="Z10" s="501"/>
      <c r="AA10" s="513" t="s">
        <v>117</v>
      </c>
      <c r="AB10" s="514"/>
      <c r="AC10" s="515"/>
      <c r="AD10" s="58"/>
      <c r="AE10" s="59"/>
      <c r="AF10" s="60"/>
      <c r="AG10" s="58"/>
      <c r="AH10" s="59"/>
      <c r="AI10" s="60"/>
      <c r="AJ10" s="58"/>
      <c r="AK10" s="59"/>
      <c r="AL10" s="60"/>
      <c r="AM10" s="58"/>
      <c r="AN10" s="59"/>
      <c r="AO10" s="60"/>
      <c r="AP10" s="58"/>
      <c r="AQ10" s="59"/>
      <c r="AR10" s="60"/>
      <c r="AS10" s="58"/>
      <c r="AT10" s="59"/>
      <c r="AU10" s="60"/>
      <c r="AV10" s="58"/>
      <c r="AW10" s="59"/>
      <c r="AX10" s="60"/>
      <c r="AY10" s="58"/>
      <c r="AZ10" s="59"/>
      <c r="BA10" s="60"/>
      <c r="BB10" s="58"/>
      <c r="BC10" s="59"/>
      <c r="BD10" s="60"/>
      <c r="BE10" s="58"/>
      <c r="BF10" s="59"/>
      <c r="BG10" s="60"/>
      <c r="BH10" s="516" t="s">
        <v>117</v>
      </c>
      <c r="BI10" s="517"/>
      <c r="BJ10" s="518"/>
      <c r="BK10" s="467"/>
      <c r="BL10" s="495"/>
      <c r="BM10" s="496"/>
      <c r="BN10" s="467"/>
      <c r="BO10" s="495"/>
      <c r="BP10" s="496"/>
      <c r="BQ10" s="467"/>
      <c r="BR10" s="495"/>
      <c r="BS10" s="495"/>
      <c r="BT10" s="497"/>
    </row>
    <row r="11" spans="1:72" ht="18" customHeight="1" x14ac:dyDescent="0.25">
      <c r="A11" s="512">
        <v>6</v>
      </c>
      <c r="B11" s="501"/>
      <c r="C11" s="500">
        <f>'Lane Draws'!AR37</f>
        <v>7</v>
      </c>
      <c r="D11" s="501"/>
      <c r="E11" s="467">
        <f ca="1">IFERROR(INDIRECT("'"&amp;S11&amp;"-"&amp;$E$2&amp;"'!H23"),VLOOKUP(C11,'U20 Non Counters'!$G$3:$I$86,2,FALSE))</f>
        <v>0</v>
      </c>
      <c r="F11" s="495"/>
      <c r="G11" s="495"/>
      <c r="H11" s="495"/>
      <c r="I11" s="495"/>
      <c r="J11" s="495"/>
      <c r="K11" s="495"/>
      <c r="L11" s="495"/>
      <c r="M11" s="495"/>
      <c r="N11" s="495"/>
      <c r="O11" s="495"/>
      <c r="P11" s="495"/>
      <c r="Q11" s="495"/>
      <c r="R11" s="496"/>
      <c r="S11" s="500" t="str">
        <f>IFERROR(IF(C11="","",VLOOKUP(C11,Teams!$A$12:$B$29,2,FALSE)),CONCATENATE("NC-",VLOOKUP(C11,'U20 Non Counters'!$G$3:$I$86,3,FALSE)))</f>
        <v>MAC_PSH</v>
      </c>
      <c r="T11" s="502"/>
      <c r="U11" s="502"/>
      <c r="V11" s="502"/>
      <c r="W11" s="502"/>
      <c r="X11" s="502"/>
      <c r="Y11" s="502"/>
      <c r="Z11" s="501"/>
      <c r="AA11" s="513" t="s">
        <v>117</v>
      </c>
      <c r="AB11" s="514"/>
      <c r="AC11" s="515"/>
      <c r="AD11" s="58"/>
      <c r="AE11" s="59"/>
      <c r="AF11" s="60"/>
      <c r="AG11" s="58"/>
      <c r="AH11" s="59"/>
      <c r="AI11" s="60"/>
      <c r="AJ11" s="58"/>
      <c r="AK11" s="59"/>
      <c r="AL11" s="60"/>
      <c r="AM11" s="58"/>
      <c r="AN11" s="59"/>
      <c r="AO11" s="60"/>
      <c r="AP11" s="58"/>
      <c r="AQ11" s="59"/>
      <c r="AR11" s="60"/>
      <c r="AS11" s="58"/>
      <c r="AT11" s="59"/>
      <c r="AU11" s="60"/>
      <c r="AV11" s="58"/>
      <c r="AW11" s="59"/>
      <c r="AX11" s="60"/>
      <c r="AY11" s="58"/>
      <c r="AZ11" s="59"/>
      <c r="BA11" s="60"/>
      <c r="BB11" s="58"/>
      <c r="BC11" s="59"/>
      <c r="BD11" s="60"/>
      <c r="BE11" s="58"/>
      <c r="BF11" s="59"/>
      <c r="BG11" s="60"/>
      <c r="BH11" s="516" t="s">
        <v>117</v>
      </c>
      <c r="BI11" s="517"/>
      <c r="BJ11" s="518"/>
      <c r="BK11" s="467"/>
      <c r="BL11" s="495"/>
      <c r="BM11" s="496"/>
      <c r="BN11" s="467"/>
      <c r="BO11" s="495"/>
      <c r="BP11" s="496"/>
      <c r="BQ11" s="467"/>
      <c r="BR11" s="495"/>
      <c r="BS11" s="495"/>
      <c r="BT11" s="497"/>
    </row>
    <row r="12" spans="1:72" ht="18" customHeight="1" x14ac:dyDescent="0.25">
      <c r="A12" s="512">
        <v>7</v>
      </c>
      <c r="B12" s="501"/>
      <c r="C12" s="500">
        <f>'Lane Draws'!AR38</f>
        <v>6</v>
      </c>
      <c r="D12" s="501"/>
      <c r="E12" s="467">
        <f ca="1">IFERROR(INDIRECT("'"&amp;S12&amp;"-"&amp;$E$2&amp;"'!H23"),VLOOKUP(C12,'U20 Non Counters'!$G$3:$I$86,2,FALSE))</f>
        <v>0</v>
      </c>
      <c r="F12" s="495"/>
      <c r="G12" s="495"/>
      <c r="H12" s="495"/>
      <c r="I12" s="495"/>
      <c r="J12" s="495"/>
      <c r="K12" s="495"/>
      <c r="L12" s="495"/>
      <c r="M12" s="495"/>
      <c r="N12" s="495"/>
      <c r="O12" s="495"/>
      <c r="P12" s="495"/>
      <c r="Q12" s="495"/>
      <c r="R12" s="496"/>
      <c r="S12" s="500" t="str">
        <f>IFERROR(IF(C12="","",VLOOKUP(C12,Teams!$A$12:$B$29,2,FALSE)),CONCATENATE("NC-",VLOOKUP(C12,'U20 Non Counters'!$G$3:$I$86,3,FALSE)))</f>
        <v>ISA</v>
      </c>
      <c r="T12" s="502"/>
      <c r="U12" s="502"/>
      <c r="V12" s="502"/>
      <c r="W12" s="502"/>
      <c r="X12" s="502"/>
      <c r="Y12" s="502"/>
      <c r="Z12" s="501"/>
      <c r="AA12" s="513" t="s">
        <v>117</v>
      </c>
      <c r="AB12" s="514"/>
      <c r="AC12" s="515"/>
      <c r="AD12" s="58"/>
      <c r="AE12" s="59"/>
      <c r="AF12" s="60"/>
      <c r="AG12" s="58"/>
      <c r="AH12" s="59"/>
      <c r="AI12" s="60"/>
      <c r="AJ12" s="58"/>
      <c r="AK12" s="59"/>
      <c r="AL12" s="60"/>
      <c r="AM12" s="58"/>
      <c r="AN12" s="59"/>
      <c r="AO12" s="60"/>
      <c r="AP12" s="58"/>
      <c r="AQ12" s="59"/>
      <c r="AR12" s="60"/>
      <c r="AS12" s="58"/>
      <c r="AT12" s="59"/>
      <c r="AU12" s="60"/>
      <c r="AV12" s="58"/>
      <c r="AW12" s="59"/>
      <c r="AX12" s="60"/>
      <c r="AY12" s="58"/>
      <c r="AZ12" s="59"/>
      <c r="BA12" s="60"/>
      <c r="BB12" s="58"/>
      <c r="BC12" s="59"/>
      <c r="BD12" s="60"/>
      <c r="BE12" s="58"/>
      <c r="BF12" s="59"/>
      <c r="BG12" s="60"/>
      <c r="BH12" s="516" t="s">
        <v>117</v>
      </c>
      <c r="BI12" s="517"/>
      <c r="BJ12" s="518"/>
      <c r="BK12" s="467"/>
      <c r="BL12" s="495"/>
      <c r="BM12" s="496"/>
      <c r="BN12" s="467"/>
      <c r="BO12" s="495"/>
      <c r="BP12" s="496"/>
      <c r="BQ12" s="467"/>
      <c r="BR12" s="495"/>
      <c r="BS12" s="495"/>
      <c r="BT12" s="497"/>
    </row>
    <row r="13" spans="1:72" ht="18" customHeight="1" x14ac:dyDescent="0.25">
      <c r="A13" s="512">
        <v>8</v>
      </c>
      <c r="B13" s="501"/>
      <c r="C13" s="500">
        <f>'Lane Draws'!AR39</f>
        <v>1</v>
      </c>
      <c r="D13" s="501"/>
      <c r="E13" s="467">
        <f ca="1">IFERROR(INDIRECT("'"&amp;S13&amp;"-"&amp;$E$2&amp;"'!H23"),VLOOKUP(C13,'U20 Non Counters'!$G$3:$I$86,2,FALSE))</f>
        <v>0</v>
      </c>
      <c r="F13" s="495"/>
      <c r="G13" s="495"/>
      <c r="H13" s="495"/>
      <c r="I13" s="495"/>
      <c r="J13" s="495"/>
      <c r="K13" s="495"/>
      <c r="L13" s="495"/>
      <c r="M13" s="495"/>
      <c r="N13" s="495"/>
      <c r="O13" s="495"/>
      <c r="P13" s="495"/>
      <c r="Q13" s="495"/>
      <c r="R13" s="496"/>
      <c r="S13" s="500" t="str">
        <f>IFERROR(IF(C13="","",VLOOKUP(C13,Teams!$A$12:$B$29,2,FALSE)),CONCATENATE("NC-",VLOOKUP(C13,'U20 Non Counters'!$G$3:$I$86,3,FALSE)))</f>
        <v>AAAC</v>
      </c>
      <c r="T13" s="502"/>
      <c r="U13" s="502"/>
      <c r="V13" s="502"/>
      <c r="W13" s="502"/>
      <c r="X13" s="502"/>
      <c r="Y13" s="502"/>
      <c r="Z13" s="501"/>
      <c r="AA13" s="513" t="s">
        <v>117</v>
      </c>
      <c r="AB13" s="514"/>
      <c r="AC13" s="515"/>
      <c r="AD13" s="58"/>
      <c r="AE13" s="59"/>
      <c r="AF13" s="60"/>
      <c r="AG13" s="58"/>
      <c r="AH13" s="59"/>
      <c r="AI13" s="60"/>
      <c r="AJ13" s="58"/>
      <c r="AK13" s="59"/>
      <c r="AL13" s="60"/>
      <c r="AM13" s="58"/>
      <c r="AN13" s="59"/>
      <c r="AO13" s="60"/>
      <c r="AP13" s="58"/>
      <c r="AQ13" s="59"/>
      <c r="AR13" s="60"/>
      <c r="AS13" s="58"/>
      <c r="AT13" s="59"/>
      <c r="AU13" s="60"/>
      <c r="AV13" s="58"/>
      <c r="AW13" s="59"/>
      <c r="AX13" s="60"/>
      <c r="AY13" s="58"/>
      <c r="AZ13" s="59"/>
      <c r="BA13" s="60"/>
      <c r="BB13" s="58"/>
      <c r="BC13" s="59"/>
      <c r="BD13" s="60"/>
      <c r="BE13" s="58"/>
      <c r="BF13" s="59"/>
      <c r="BG13" s="60"/>
      <c r="BH13" s="516" t="s">
        <v>117</v>
      </c>
      <c r="BI13" s="517"/>
      <c r="BJ13" s="518"/>
      <c r="BK13" s="467"/>
      <c r="BL13" s="495"/>
      <c r="BM13" s="496"/>
      <c r="BN13" s="467"/>
      <c r="BO13" s="495"/>
      <c r="BP13" s="496"/>
      <c r="BQ13" s="467"/>
      <c r="BR13" s="495"/>
      <c r="BS13" s="495"/>
      <c r="BT13" s="497"/>
    </row>
    <row r="14" spans="1:72" ht="18" customHeight="1" x14ac:dyDescent="0.25">
      <c r="A14" s="512">
        <v>9</v>
      </c>
      <c r="B14" s="501"/>
      <c r="C14" s="500">
        <f>'Lane Draws'!AU32</f>
        <v>22</v>
      </c>
      <c r="D14" s="501"/>
      <c r="E14" s="467">
        <f ca="1">IFERROR(INDIRECT("'"&amp;S14&amp;"-"&amp;$E$2&amp;"'!H24"),VLOOKUP(C14,'U20 Non Counters'!$G$3:$I$86,2,FALSE))</f>
        <v>0</v>
      </c>
      <c r="F14" s="495"/>
      <c r="G14" s="495"/>
      <c r="H14" s="495"/>
      <c r="I14" s="495"/>
      <c r="J14" s="495"/>
      <c r="K14" s="495"/>
      <c r="L14" s="495"/>
      <c r="M14" s="495"/>
      <c r="N14" s="495"/>
      <c r="O14" s="495"/>
      <c r="P14" s="495"/>
      <c r="Q14" s="495"/>
      <c r="R14" s="496"/>
      <c r="S14" s="500" t="str">
        <f>IFERROR(IF(C14="","",VLOOKUP(C14,Teams!$A$12:$B$29,2,FALSE)),CONCATENATE("NC-",VLOOKUP(C14,'U20 Non Counters'!$G$3:$I$86,3,FALSE)))</f>
        <v>ADAC</v>
      </c>
      <c r="T14" s="502"/>
      <c r="U14" s="502"/>
      <c r="V14" s="502"/>
      <c r="W14" s="502"/>
      <c r="X14" s="502"/>
      <c r="Y14" s="502"/>
      <c r="Z14" s="501"/>
      <c r="AA14" s="513" t="s">
        <v>117</v>
      </c>
      <c r="AB14" s="514"/>
      <c r="AC14" s="515"/>
      <c r="AD14" s="58"/>
      <c r="AE14" s="59"/>
      <c r="AF14" s="60"/>
      <c r="AG14" s="58"/>
      <c r="AH14" s="59"/>
      <c r="AI14" s="60"/>
      <c r="AJ14" s="58"/>
      <c r="AK14" s="59"/>
      <c r="AL14" s="60"/>
      <c r="AM14" s="58"/>
      <c r="AN14" s="59"/>
      <c r="AO14" s="60"/>
      <c r="AP14" s="58"/>
      <c r="AQ14" s="59"/>
      <c r="AR14" s="60"/>
      <c r="AS14" s="58"/>
      <c r="AT14" s="59"/>
      <c r="AU14" s="60"/>
      <c r="AV14" s="58"/>
      <c r="AW14" s="59"/>
      <c r="AX14" s="60"/>
      <c r="AY14" s="58"/>
      <c r="AZ14" s="59"/>
      <c r="BA14" s="60"/>
      <c r="BB14" s="58"/>
      <c r="BC14" s="59"/>
      <c r="BD14" s="60"/>
      <c r="BE14" s="58"/>
      <c r="BF14" s="59"/>
      <c r="BG14" s="60"/>
      <c r="BH14" s="516" t="s">
        <v>117</v>
      </c>
      <c r="BI14" s="517"/>
      <c r="BJ14" s="518"/>
      <c r="BK14" s="467"/>
      <c r="BL14" s="495"/>
      <c r="BM14" s="496"/>
      <c r="BN14" s="467"/>
      <c r="BO14" s="495"/>
      <c r="BP14" s="496"/>
      <c r="BQ14" s="467"/>
      <c r="BR14" s="495"/>
      <c r="BS14" s="495"/>
      <c r="BT14" s="497"/>
    </row>
    <row r="15" spans="1:72" ht="18" customHeight="1" x14ac:dyDescent="0.25">
      <c r="A15" s="512">
        <v>10</v>
      </c>
      <c r="B15" s="501"/>
      <c r="C15" s="500">
        <f>'Lane Draws'!AU33</f>
        <v>55</v>
      </c>
      <c r="D15" s="501"/>
      <c r="E15" s="467">
        <f ca="1">IFERROR(INDIRECT("'"&amp;S15&amp;"-"&amp;$E$2&amp;"'!H24"),VLOOKUP(C15,'U20 Non Counters'!$G$3:$I$86,2,FALSE))</f>
        <v>0</v>
      </c>
      <c r="F15" s="495"/>
      <c r="G15" s="495"/>
      <c r="H15" s="495"/>
      <c r="I15" s="495"/>
      <c r="J15" s="495"/>
      <c r="K15" s="495"/>
      <c r="L15" s="495"/>
      <c r="M15" s="495"/>
      <c r="N15" s="495"/>
      <c r="O15" s="495"/>
      <c r="P15" s="495"/>
      <c r="Q15" s="495"/>
      <c r="R15" s="496"/>
      <c r="S15" s="500" t="str">
        <f>IFERROR(IF(C15="","",VLOOKUP(C15,Teams!$A$12:$B$29,2,FALSE)),CONCATENATE("NC-",VLOOKUP(C15,'U20 Non Counters'!$G$3:$I$86,3,FALSE)))</f>
        <v>IH</v>
      </c>
      <c r="T15" s="502"/>
      <c r="U15" s="502"/>
      <c r="V15" s="502"/>
      <c r="W15" s="502"/>
      <c r="X15" s="502"/>
      <c r="Y15" s="502"/>
      <c r="Z15" s="501"/>
      <c r="AA15" s="513" t="s">
        <v>117</v>
      </c>
      <c r="AB15" s="514"/>
      <c r="AC15" s="515"/>
      <c r="AD15" s="58"/>
      <c r="AE15" s="59"/>
      <c r="AF15" s="60"/>
      <c r="AG15" s="58"/>
      <c r="AH15" s="59"/>
      <c r="AI15" s="60"/>
      <c r="AJ15" s="58"/>
      <c r="AK15" s="59"/>
      <c r="AL15" s="60"/>
      <c r="AM15" s="58"/>
      <c r="AN15" s="59"/>
      <c r="AO15" s="60"/>
      <c r="AP15" s="58"/>
      <c r="AQ15" s="59"/>
      <c r="AR15" s="60"/>
      <c r="AS15" s="58"/>
      <c r="AT15" s="59"/>
      <c r="AU15" s="60"/>
      <c r="AV15" s="58"/>
      <c r="AW15" s="59"/>
      <c r="AX15" s="60"/>
      <c r="AY15" s="58"/>
      <c r="AZ15" s="59"/>
      <c r="BA15" s="60"/>
      <c r="BB15" s="58"/>
      <c r="BC15" s="59"/>
      <c r="BD15" s="60"/>
      <c r="BE15" s="58"/>
      <c r="BF15" s="59"/>
      <c r="BG15" s="60"/>
      <c r="BH15" s="516" t="s">
        <v>117</v>
      </c>
      <c r="BI15" s="517"/>
      <c r="BJ15" s="518"/>
      <c r="BK15" s="467"/>
      <c r="BL15" s="495"/>
      <c r="BM15" s="496"/>
      <c r="BN15" s="467"/>
      <c r="BO15" s="495"/>
      <c r="BP15" s="496"/>
      <c r="BQ15" s="467"/>
      <c r="BR15" s="495"/>
      <c r="BS15" s="495"/>
      <c r="BT15" s="497"/>
    </row>
    <row r="16" spans="1:72" ht="18" customHeight="1" x14ac:dyDescent="0.25">
      <c r="A16" s="512">
        <v>11</v>
      </c>
      <c r="B16" s="501"/>
      <c r="C16" s="500">
        <f>'Lane Draws'!AU34</f>
        <v>33</v>
      </c>
      <c r="D16" s="501"/>
      <c r="E16" s="467">
        <f ca="1">IFERROR(INDIRECT("'"&amp;S16&amp;"-"&amp;$E$2&amp;"'!H24"),VLOOKUP(C16,'U20 Non Counters'!$G$3:$I$86,2,FALSE))</f>
        <v>0</v>
      </c>
      <c r="F16" s="495"/>
      <c r="G16" s="495"/>
      <c r="H16" s="495"/>
      <c r="I16" s="495"/>
      <c r="J16" s="495"/>
      <c r="K16" s="495"/>
      <c r="L16" s="495"/>
      <c r="M16" s="495"/>
      <c r="N16" s="495"/>
      <c r="O16" s="495"/>
      <c r="P16" s="495"/>
      <c r="Q16" s="495"/>
      <c r="R16" s="496"/>
      <c r="S16" s="500" t="str">
        <f>IFERROR(IF(C16="","",VLOOKUP(C16,Teams!$A$12:$B$29,2,FALSE)),CONCATENATE("NC-",VLOOKUP(C16,'U20 Non Counters'!$G$3:$I$86,3,FALSE)))</f>
        <v>BSAC</v>
      </c>
      <c r="T16" s="502"/>
      <c r="U16" s="502"/>
      <c r="V16" s="502"/>
      <c r="W16" s="502"/>
      <c r="X16" s="502"/>
      <c r="Y16" s="502"/>
      <c r="Z16" s="501"/>
      <c r="AA16" s="513" t="s">
        <v>117</v>
      </c>
      <c r="AB16" s="514"/>
      <c r="AC16" s="515"/>
      <c r="AD16" s="58"/>
      <c r="AE16" s="59"/>
      <c r="AF16" s="60"/>
      <c r="AG16" s="58"/>
      <c r="AH16" s="59"/>
      <c r="AI16" s="60"/>
      <c r="AJ16" s="58"/>
      <c r="AK16" s="59"/>
      <c r="AL16" s="60"/>
      <c r="AM16" s="58"/>
      <c r="AN16" s="59"/>
      <c r="AO16" s="60"/>
      <c r="AP16" s="58"/>
      <c r="AQ16" s="59"/>
      <c r="AR16" s="60"/>
      <c r="AS16" s="58"/>
      <c r="AT16" s="59"/>
      <c r="AU16" s="60"/>
      <c r="AV16" s="58"/>
      <c r="AW16" s="59"/>
      <c r="AX16" s="60"/>
      <c r="AY16" s="58"/>
      <c r="AZ16" s="59"/>
      <c r="BA16" s="60"/>
      <c r="BB16" s="58"/>
      <c r="BC16" s="59"/>
      <c r="BD16" s="60"/>
      <c r="BE16" s="58"/>
      <c r="BF16" s="59"/>
      <c r="BG16" s="60"/>
      <c r="BH16" s="516" t="s">
        <v>117</v>
      </c>
      <c r="BI16" s="517"/>
      <c r="BJ16" s="518"/>
      <c r="BK16" s="467"/>
      <c r="BL16" s="495"/>
      <c r="BM16" s="496"/>
      <c r="BN16" s="467"/>
      <c r="BO16" s="495"/>
      <c r="BP16" s="496"/>
      <c r="BQ16" s="467"/>
      <c r="BR16" s="495"/>
      <c r="BS16" s="495"/>
      <c r="BT16" s="497"/>
    </row>
    <row r="17" spans="1:72" ht="18" customHeight="1" x14ac:dyDescent="0.25">
      <c r="A17" s="512">
        <v>12</v>
      </c>
      <c r="B17" s="501"/>
      <c r="C17" s="500">
        <f>'Lane Draws'!AU35</f>
        <v>44</v>
      </c>
      <c r="D17" s="501"/>
      <c r="E17" s="467">
        <f ca="1">IFERROR(INDIRECT("'"&amp;S17&amp;"-"&amp;$E$2&amp;"'!H24"),VLOOKUP(C17,'U20 Non Counters'!$G$3:$I$86,2,FALSE))</f>
        <v>0</v>
      </c>
      <c r="F17" s="495"/>
      <c r="G17" s="495"/>
      <c r="H17" s="495"/>
      <c r="I17" s="495"/>
      <c r="J17" s="495"/>
      <c r="K17" s="495"/>
      <c r="L17" s="495"/>
      <c r="M17" s="495"/>
      <c r="N17" s="495"/>
      <c r="O17" s="495"/>
      <c r="P17" s="495"/>
      <c r="Q17" s="495"/>
      <c r="R17" s="496"/>
      <c r="S17" s="500" t="str">
        <f>IFERROR(IF(C17="","",VLOOKUP(C17,Teams!$A$12:$B$29,2,FALSE)),CONCATENATE("NC-",VLOOKUP(C17,'U20 Non Counters'!$G$3:$I$86,3,FALSE)))</f>
        <v>DHH</v>
      </c>
      <c r="T17" s="502"/>
      <c r="U17" s="502"/>
      <c r="V17" s="502"/>
      <c r="W17" s="502"/>
      <c r="X17" s="502"/>
      <c r="Y17" s="502"/>
      <c r="Z17" s="501"/>
      <c r="AA17" s="513" t="s">
        <v>117</v>
      </c>
      <c r="AB17" s="514"/>
      <c r="AC17" s="515"/>
      <c r="AD17" s="58"/>
      <c r="AE17" s="59"/>
      <c r="AF17" s="60"/>
      <c r="AG17" s="58"/>
      <c r="AH17" s="59"/>
      <c r="AI17" s="60"/>
      <c r="AJ17" s="58"/>
      <c r="AK17" s="59"/>
      <c r="AL17" s="60"/>
      <c r="AM17" s="58"/>
      <c r="AN17" s="59"/>
      <c r="AO17" s="60"/>
      <c r="AP17" s="58"/>
      <c r="AQ17" s="59"/>
      <c r="AR17" s="60"/>
      <c r="AS17" s="58"/>
      <c r="AT17" s="59"/>
      <c r="AU17" s="60"/>
      <c r="AV17" s="58"/>
      <c r="AW17" s="59"/>
      <c r="AX17" s="60"/>
      <c r="AY17" s="58"/>
      <c r="AZ17" s="59"/>
      <c r="BA17" s="60"/>
      <c r="BB17" s="58"/>
      <c r="BC17" s="59"/>
      <c r="BD17" s="60"/>
      <c r="BE17" s="58"/>
      <c r="BF17" s="59"/>
      <c r="BG17" s="60"/>
      <c r="BH17" s="516" t="s">
        <v>117</v>
      </c>
      <c r="BI17" s="517"/>
      <c r="BJ17" s="518"/>
      <c r="BK17" s="467"/>
      <c r="BL17" s="495"/>
      <c r="BM17" s="496"/>
      <c r="BN17" s="467"/>
      <c r="BO17" s="495"/>
      <c r="BP17" s="496"/>
      <c r="BQ17" s="467"/>
      <c r="BR17" s="495"/>
      <c r="BS17" s="495"/>
      <c r="BT17" s="497"/>
    </row>
    <row r="18" spans="1:72" ht="18" customHeight="1" x14ac:dyDescent="0.25">
      <c r="A18" s="512">
        <v>13</v>
      </c>
      <c r="B18" s="501"/>
      <c r="C18" s="500">
        <f>'Lane Draws'!AU36</f>
        <v>88</v>
      </c>
      <c r="D18" s="501"/>
      <c r="E18" s="467">
        <f ca="1">IFERROR(INDIRECT("'"&amp;S18&amp;"-"&amp;$E$2&amp;"'!H24"),VLOOKUP(C18,'U20 Non Counters'!$G$3:$I$86,2,FALSE))</f>
        <v>0</v>
      </c>
      <c r="F18" s="495"/>
      <c r="G18" s="495"/>
      <c r="H18" s="495"/>
      <c r="I18" s="495"/>
      <c r="J18" s="495"/>
      <c r="K18" s="495"/>
      <c r="L18" s="495"/>
      <c r="M18" s="495"/>
      <c r="N18" s="495"/>
      <c r="O18" s="495"/>
      <c r="P18" s="495"/>
      <c r="Q18" s="495"/>
      <c r="R18" s="496"/>
      <c r="S18" s="500" t="str">
        <f>IFERROR(IF(C18="","",VLOOKUP(C18,Teams!$A$12:$B$29,2,FALSE)),CONCATENATE("NC-",VLOOKUP(C18,'U20 Non Counters'!$G$3:$I$86,3,FALSE)))</f>
        <v>TN</v>
      </c>
      <c r="T18" s="502"/>
      <c r="U18" s="502"/>
      <c r="V18" s="502"/>
      <c r="W18" s="502"/>
      <c r="X18" s="502"/>
      <c r="Y18" s="502"/>
      <c r="Z18" s="501"/>
      <c r="AA18" s="513" t="s">
        <v>117</v>
      </c>
      <c r="AB18" s="514"/>
      <c r="AC18" s="515"/>
      <c r="AD18" s="58"/>
      <c r="AE18" s="59"/>
      <c r="AF18" s="60"/>
      <c r="AG18" s="58"/>
      <c r="AH18" s="59"/>
      <c r="AI18" s="60"/>
      <c r="AJ18" s="58"/>
      <c r="AK18" s="59"/>
      <c r="AL18" s="60"/>
      <c r="AM18" s="58"/>
      <c r="AN18" s="59"/>
      <c r="AO18" s="60"/>
      <c r="AP18" s="58"/>
      <c r="AQ18" s="59"/>
      <c r="AR18" s="60"/>
      <c r="AS18" s="58"/>
      <c r="AT18" s="59"/>
      <c r="AU18" s="60"/>
      <c r="AV18" s="58"/>
      <c r="AW18" s="59"/>
      <c r="AX18" s="60"/>
      <c r="AY18" s="58"/>
      <c r="AZ18" s="59"/>
      <c r="BA18" s="60"/>
      <c r="BB18" s="58"/>
      <c r="BC18" s="59"/>
      <c r="BD18" s="60"/>
      <c r="BE18" s="58"/>
      <c r="BF18" s="59"/>
      <c r="BG18" s="60"/>
      <c r="BH18" s="516" t="s">
        <v>117</v>
      </c>
      <c r="BI18" s="517"/>
      <c r="BJ18" s="518"/>
      <c r="BK18" s="467"/>
      <c r="BL18" s="495"/>
      <c r="BM18" s="496"/>
      <c r="BN18" s="467"/>
      <c r="BO18" s="495"/>
      <c r="BP18" s="496"/>
      <c r="BQ18" s="467"/>
      <c r="BR18" s="495"/>
      <c r="BS18" s="495"/>
      <c r="BT18" s="497"/>
    </row>
    <row r="19" spans="1:72" ht="18" customHeight="1" x14ac:dyDescent="0.25">
      <c r="A19" s="512">
        <v>14</v>
      </c>
      <c r="B19" s="501"/>
      <c r="C19" s="500">
        <f>'Lane Draws'!AU37</f>
        <v>77</v>
      </c>
      <c r="D19" s="501"/>
      <c r="E19" s="467">
        <f ca="1">IFERROR(INDIRECT("'"&amp;S19&amp;"-"&amp;$E$2&amp;"'!H24"),VLOOKUP(C19,'U20 Non Counters'!$G$3:$I$86,2,FALSE))</f>
        <v>0</v>
      </c>
      <c r="F19" s="495"/>
      <c r="G19" s="495"/>
      <c r="H19" s="495"/>
      <c r="I19" s="495"/>
      <c r="J19" s="495"/>
      <c r="K19" s="495"/>
      <c r="L19" s="495"/>
      <c r="M19" s="495"/>
      <c r="N19" s="495"/>
      <c r="O19" s="495"/>
      <c r="P19" s="495"/>
      <c r="Q19" s="495"/>
      <c r="R19" s="496"/>
      <c r="S19" s="500" t="str">
        <f>IFERROR(IF(C19="","",VLOOKUP(C19,Teams!$A$12:$B$29,2,FALSE)),CONCATENATE("NC-",VLOOKUP(C19,'U20 Non Counters'!$G$3:$I$86,3,FALSE)))</f>
        <v>MAC_PSH</v>
      </c>
      <c r="T19" s="502"/>
      <c r="U19" s="502"/>
      <c r="V19" s="502"/>
      <c r="W19" s="502"/>
      <c r="X19" s="502"/>
      <c r="Y19" s="502"/>
      <c r="Z19" s="501"/>
      <c r="AA19" s="513" t="s">
        <v>117</v>
      </c>
      <c r="AB19" s="514"/>
      <c r="AC19" s="515"/>
      <c r="AD19" s="58"/>
      <c r="AE19" s="59"/>
      <c r="AF19" s="60"/>
      <c r="AG19" s="58"/>
      <c r="AH19" s="59"/>
      <c r="AI19" s="60"/>
      <c r="AJ19" s="58"/>
      <c r="AK19" s="59"/>
      <c r="AL19" s="60"/>
      <c r="AM19" s="58"/>
      <c r="AN19" s="59"/>
      <c r="AO19" s="60"/>
      <c r="AP19" s="58"/>
      <c r="AQ19" s="59"/>
      <c r="AR19" s="60"/>
      <c r="AS19" s="58"/>
      <c r="AT19" s="59"/>
      <c r="AU19" s="60"/>
      <c r="AV19" s="58"/>
      <c r="AW19" s="59"/>
      <c r="AX19" s="60"/>
      <c r="AY19" s="58"/>
      <c r="AZ19" s="59"/>
      <c r="BA19" s="60"/>
      <c r="BB19" s="58"/>
      <c r="BC19" s="59"/>
      <c r="BD19" s="60"/>
      <c r="BE19" s="58"/>
      <c r="BF19" s="59"/>
      <c r="BG19" s="60"/>
      <c r="BH19" s="516" t="s">
        <v>117</v>
      </c>
      <c r="BI19" s="517"/>
      <c r="BJ19" s="518"/>
      <c r="BK19" s="467"/>
      <c r="BL19" s="495"/>
      <c r="BM19" s="496"/>
      <c r="BN19" s="467"/>
      <c r="BO19" s="495"/>
      <c r="BP19" s="496"/>
      <c r="BQ19" s="467"/>
      <c r="BR19" s="495"/>
      <c r="BS19" s="495"/>
      <c r="BT19" s="497"/>
    </row>
    <row r="20" spans="1:72" ht="18" customHeight="1" x14ac:dyDescent="0.25">
      <c r="A20" s="512">
        <v>15</v>
      </c>
      <c r="B20" s="501"/>
      <c r="C20" s="500">
        <f>'Lane Draws'!AU38</f>
        <v>66</v>
      </c>
      <c r="D20" s="501"/>
      <c r="E20" s="467">
        <f ca="1">IFERROR(INDIRECT("'"&amp;S20&amp;"-"&amp;$E$2&amp;"'!H24"),VLOOKUP(C20,'U20 Non Counters'!$G$3:$I$86,2,FALSE))</f>
        <v>0</v>
      </c>
      <c r="F20" s="495"/>
      <c r="G20" s="495"/>
      <c r="H20" s="495"/>
      <c r="I20" s="495"/>
      <c r="J20" s="495"/>
      <c r="K20" s="495"/>
      <c r="L20" s="495"/>
      <c r="M20" s="495"/>
      <c r="N20" s="495"/>
      <c r="O20" s="495"/>
      <c r="P20" s="495"/>
      <c r="Q20" s="495"/>
      <c r="R20" s="496"/>
      <c r="S20" s="500" t="str">
        <f>IFERROR(IF(C20="","",VLOOKUP(C20,Teams!$A$12:$B$29,2,FALSE)),CONCATENATE("NC-",VLOOKUP(C20,'U20 Non Counters'!$G$3:$I$86,3,FALSE)))</f>
        <v>ISA</v>
      </c>
      <c r="T20" s="502"/>
      <c r="U20" s="502"/>
      <c r="V20" s="502"/>
      <c r="W20" s="502"/>
      <c r="X20" s="502"/>
      <c r="Y20" s="502"/>
      <c r="Z20" s="501"/>
      <c r="AA20" s="513" t="s">
        <v>117</v>
      </c>
      <c r="AB20" s="514"/>
      <c r="AC20" s="515"/>
      <c r="AD20" s="58"/>
      <c r="AE20" s="59"/>
      <c r="AF20" s="60"/>
      <c r="AG20" s="58"/>
      <c r="AH20" s="59"/>
      <c r="AI20" s="60"/>
      <c r="AJ20" s="58"/>
      <c r="AK20" s="59"/>
      <c r="AL20" s="60"/>
      <c r="AM20" s="58"/>
      <c r="AN20" s="59"/>
      <c r="AO20" s="60"/>
      <c r="AP20" s="58"/>
      <c r="AQ20" s="59"/>
      <c r="AR20" s="60"/>
      <c r="AS20" s="58"/>
      <c r="AT20" s="59"/>
      <c r="AU20" s="60"/>
      <c r="AV20" s="58"/>
      <c r="AW20" s="59"/>
      <c r="AX20" s="60"/>
      <c r="AY20" s="58"/>
      <c r="AZ20" s="59"/>
      <c r="BA20" s="60"/>
      <c r="BB20" s="58"/>
      <c r="BC20" s="59"/>
      <c r="BD20" s="60"/>
      <c r="BE20" s="58"/>
      <c r="BF20" s="59"/>
      <c r="BG20" s="60"/>
      <c r="BH20" s="516" t="s">
        <v>117</v>
      </c>
      <c r="BI20" s="517"/>
      <c r="BJ20" s="518"/>
      <c r="BK20" s="467"/>
      <c r="BL20" s="495"/>
      <c r="BM20" s="496"/>
      <c r="BN20" s="467"/>
      <c r="BO20" s="495"/>
      <c r="BP20" s="496"/>
      <c r="BQ20" s="467"/>
      <c r="BR20" s="495"/>
      <c r="BS20" s="495"/>
      <c r="BT20" s="497"/>
    </row>
    <row r="21" spans="1:72" ht="18" customHeight="1" thickBot="1" x14ac:dyDescent="0.3">
      <c r="A21" s="498">
        <v>16</v>
      </c>
      <c r="B21" s="499"/>
      <c r="C21" s="500">
        <f>'Lane Draws'!AU39</f>
        <v>11</v>
      </c>
      <c r="D21" s="501"/>
      <c r="E21" s="467">
        <f ca="1">IFERROR(INDIRECT("'"&amp;S21&amp;"-"&amp;$E$2&amp;"'!H24"),VLOOKUP(C21,'U20 Non Counters'!$G$3:$I$86,2,FALSE))</f>
        <v>0</v>
      </c>
      <c r="F21" s="495"/>
      <c r="G21" s="495"/>
      <c r="H21" s="495"/>
      <c r="I21" s="495"/>
      <c r="J21" s="495"/>
      <c r="K21" s="495"/>
      <c r="L21" s="495"/>
      <c r="M21" s="495"/>
      <c r="N21" s="495"/>
      <c r="O21" s="495"/>
      <c r="P21" s="495"/>
      <c r="Q21" s="495"/>
      <c r="R21" s="496"/>
      <c r="S21" s="500" t="str">
        <f>IFERROR(IF(C21="","",VLOOKUP(C21,Teams!$A$12:$B$29,2,FALSE)),CONCATENATE("NC-",VLOOKUP(C21,'U20 Non Counters'!$G$3:$I$86,3,FALSE)))</f>
        <v>AAAC</v>
      </c>
      <c r="T21" s="502"/>
      <c r="U21" s="502"/>
      <c r="V21" s="502"/>
      <c r="W21" s="502"/>
      <c r="X21" s="502"/>
      <c r="Y21" s="502"/>
      <c r="Z21" s="501"/>
      <c r="AA21" s="503" t="s">
        <v>117</v>
      </c>
      <c r="AB21" s="504"/>
      <c r="AC21" s="505"/>
      <c r="AD21" s="61"/>
      <c r="AE21" s="62"/>
      <c r="AF21" s="63"/>
      <c r="AG21" s="61"/>
      <c r="AH21" s="62"/>
      <c r="AI21" s="63"/>
      <c r="AJ21" s="61"/>
      <c r="AK21" s="62"/>
      <c r="AL21" s="63"/>
      <c r="AM21" s="61"/>
      <c r="AN21" s="62"/>
      <c r="AO21" s="63"/>
      <c r="AP21" s="61"/>
      <c r="AQ21" s="62"/>
      <c r="AR21" s="63"/>
      <c r="AS21" s="61"/>
      <c r="AT21" s="62"/>
      <c r="AU21" s="63"/>
      <c r="AV21" s="61"/>
      <c r="AW21" s="62"/>
      <c r="AX21" s="63"/>
      <c r="AY21" s="61"/>
      <c r="AZ21" s="62"/>
      <c r="BA21" s="63"/>
      <c r="BB21" s="61"/>
      <c r="BC21" s="62"/>
      <c r="BD21" s="63"/>
      <c r="BE21" s="61"/>
      <c r="BF21" s="62"/>
      <c r="BG21" s="63"/>
      <c r="BH21" s="506" t="s">
        <v>117</v>
      </c>
      <c r="BI21" s="507"/>
      <c r="BJ21" s="508"/>
      <c r="BK21" s="509"/>
      <c r="BL21" s="510"/>
      <c r="BM21" s="511"/>
      <c r="BN21" s="509"/>
      <c r="BO21" s="510"/>
      <c r="BP21" s="511"/>
      <c r="BQ21" s="462"/>
      <c r="BR21" s="519"/>
      <c r="BS21" s="519"/>
      <c r="BT21" s="520"/>
    </row>
    <row r="22" spans="1:72" ht="15.95" customHeight="1" thickBot="1" x14ac:dyDescent="0.25">
      <c r="A22" s="480" t="s">
        <v>118</v>
      </c>
      <c r="B22" s="481"/>
      <c r="C22" s="481"/>
      <c r="D22" s="481"/>
      <c r="E22" s="481"/>
      <c r="F22" s="481"/>
      <c r="G22" s="481"/>
      <c r="H22" s="481"/>
      <c r="I22" s="481"/>
      <c r="J22" s="481"/>
      <c r="K22" s="481"/>
      <c r="L22" s="481"/>
      <c r="M22" s="481"/>
      <c r="N22" s="481"/>
      <c r="O22" s="481"/>
      <c r="P22" s="481"/>
      <c r="Q22" s="481"/>
      <c r="R22" s="481"/>
      <c r="S22" s="481"/>
      <c r="T22" s="481"/>
      <c r="U22" s="481"/>
      <c r="V22" s="481"/>
      <c r="W22" s="481"/>
      <c r="X22" s="481"/>
      <c r="Y22" s="481"/>
      <c r="Z22" s="481"/>
      <c r="AA22" s="481"/>
      <c r="AB22" s="481"/>
      <c r="AC22" s="482"/>
      <c r="AD22" s="480" t="s">
        <v>119</v>
      </c>
      <c r="AE22" s="481"/>
      <c r="AF22" s="481"/>
      <c r="AG22" s="481"/>
      <c r="AH22" s="481"/>
      <c r="AI22" s="481"/>
      <c r="AJ22" s="481"/>
      <c r="AK22" s="481"/>
      <c r="AL22" s="481"/>
      <c r="AM22" s="481"/>
      <c r="AN22" s="481"/>
      <c r="AO22" s="481"/>
      <c r="AP22" s="481"/>
      <c r="AQ22" s="481"/>
      <c r="AR22" s="481"/>
      <c r="AS22" s="481"/>
      <c r="AT22" s="481"/>
      <c r="AU22" s="481"/>
      <c r="AV22" s="481"/>
      <c r="AW22" s="481"/>
      <c r="AX22" s="481"/>
      <c r="AY22" s="481"/>
      <c r="AZ22" s="481"/>
      <c r="BA22" s="481"/>
      <c r="BB22" s="481"/>
      <c r="BC22" s="481"/>
      <c r="BD22" s="481"/>
      <c r="BE22" s="481"/>
      <c r="BF22" s="481"/>
      <c r="BG22" s="480" t="s">
        <v>120</v>
      </c>
      <c r="BH22" s="481"/>
      <c r="BI22" s="481"/>
      <c r="BJ22" s="481"/>
      <c r="BK22" s="481"/>
      <c r="BL22" s="481"/>
      <c r="BM22" s="481"/>
      <c r="BN22" s="481"/>
      <c r="BO22" s="481"/>
      <c r="BP22" s="481"/>
      <c r="BQ22" s="481"/>
      <c r="BR22" s="481"/>
      <c r="BS22" s="481"/>
      <c r="BT22" s="482"/>
    </row>
    <row r="23" spans="1:72" ht="15.95" customHeight="1" x14ac:dyDescent="0.2">
      <c r="A23" s="486" t="s">
        <v>121</v>
      </c>
      <c r="B23" s="487"/>
      <c r="C23" s="488" t="s">
        <v>122</v>
      </c>
      <c r="D23" s="488"/>
      <c r="E23" s="489" t="s">
        <v>108</v>
      </c>
      <c r="F23" s="490"/>
      <c r="G23" s="490"/>
      <c r="H23" s="490"/>
      <c r="I23" s="490"/>
      <c r="J23" s="490"/>
      <c r="K23" s="490"/>
      <c r="L23" s="490"/>
      <c r="M23" s="490"/>
      <c r="N23" s="490"/>
      <c r="O23" s="490"/>
      <c r="P23" s="490"/>
      <c r="Q23" s="490"/>
      <c r="R23" s="491"/>
      <c r="S23" s="489" t="s">
        <v>109</v>
      </c>
      <c r="T23" s="490"/>
      <c r="U23" s="490"/>
      <c r="V23" s="490"/>
      <c r="W23" s="491"/>
      <c r="X23" s="492" t="s">
        <v>116</v>
      </c>
      <c r="Y23" s="492"/>
      <c r="Z23" s="492"/>
      <c r="AA23" s="492"/>
      <c r="AB23" s="492" t="s">
        <v>123</v>
      </c>
      <c r="AC23" s="494"/>
      <c r="AD23" s="486" t="s">
        <v>121</v>
      </c>
      <c r="AE23" s="487"/>
      <c r="AF23" s="488" t="s">
        <v>122</v>
      </c>
      <c r="AG23" s="488"/>
      <c r="AH23" s="489" t="s">
        <v>108</v>
      </c>
      <c r="AI23" s="490"/>
      <c r="AJ23" s="490"/>
      <c r="AK23" s="490"/>
      <c r="AL23" s="490"/>
      <c r="AM23" s="490"/>
      <c r="AN23" s="490"/>
      <c r="AO23" s="490"/>
      <c r="AP23" s="490"/>
      <c r="AQ23" s="490"/>
      <c r="AR23" s="490"/>
      <c r="AS23" s="490"/>
      <c r="AT23" s="490"/>
      <c r="AU23" s="491"/>
      <c r="AV23" s="489" t="s">
        <v>109</v>
      </c>
      <c r="AW23" s="490"/>
      <c r="AX23" s="490"/>
      <c r="AY23" s="490"/>
      <c r="AZ23" s="491"/>
      <c r="BA23" s="492" t="s">
        <v>116</v>
      </c>
      <c r="BB23" s="492"/>
      <c r="BC23" s="492"/>
      <c r="BD23" s="492"/>
      <c r="BE23" s="492" t="s">
        <v>123</v>
      </c>
      <c r="BF23" s="493"/>
      <c r="BG23" s="468"/>
      <c r="BH23" s="469"/>
      <c r="BI23" s="469"/>
      <c r="BJ23" s="469"/>
      <c r="BK23" s="469"/>
      <c r="BL23" s="469"/>
      <c r="BM23" s="469"/>
      <c r="BN23" s="469"/>
      <c r="BO23" s="469"/>
      <c r="BP23" s="469"/>
      <c r="BQ23" s="469"/>
      <c r="BR23" s="469"/>
      <c r="BS23" s="469"/>
      <c r="BT23" s="470"/>
    </row>
    <row r="24" spans="1:72" ht="16.5" customHeight="1" thickBot="1" x14ac:dyDescent="0.3">
      <c r="A24" s="483">
        <v>1</v>
      </c>
      <c r="B24" s="484"/>
      <c r="C24" s="463"/>
      <c r="D24" s="463"/>
      <c r="E24" s="463"/>
      <c r="F24" s="463"/>
      <c r="G24" s="463"/>
      <c r="H24" s="463"/>
      <c r="I24" s="463"/>
      <c r="J24" s="463"/>
      <c r="K24" s="463"/>
      <c r="L24" s="463"/>
      <c r="M24" s="463"/>
      <c r="N24" s="463"/>
      <c r="O24" s="463"/>
      <c r="P24" s="463"/>
      <c r="Q24" s="463"/>
      <c r="R24" s="463"/>
      <c r="S24" s="463"/>
      <c r="T24" s="463"/>
      <c r="U24" s="463"/>
      <c r="V24" s="463"/>
      <c r="W24" s="463"/>
      <c r="X24" s="464" t="s">
        <v>117</v>
      </c>
      <c r="Y24" s="465"/>
      <c r="Z24" s="465"/>
      <c r="AA24" s="466"/>
      <c r="AB24" s="463"/>
      <c r="AC24" s="485"/>
      <c r="AD24" s="483">
        <v>1</v>
      </c>
      <c r="AE24" s="484"/>
      <c r="AF24" s="463"/>
      <c r="AG24" s="463"/>
      <c r="AH24" s="463"/>
      <c r="AI24" s="463"/>
      <c r="AJ24" s="463"/>
      <c r="AK24" s="463"/>
      <c r="AL24" s="463"/>
      <c r="AM24" s="463"/>
      <c r="AN24" s="463"/>
      <c r="AO24" s="463"/>
      <c r="AP24" s="463"/>
      <c r="AQ24" s="463"/>
      <c r="AR24" s="463"/>
      <c r="AS24" s="463"/>
      <c r="AT24" s="463"/>
      <c r="AU24" s="463"/>
      <c r="AV24" s="463"/>
      <c r="AW24" s="463"/>
      <c r="AX24" s="463"/>
      <c r="AY24" s="463"/>
      <c r="AZ24" s="463"/>
      <c r="BA24" s="464" t="s">
        <v>117</v>
      </c>
      <c r="BB24" s="465"/>
      <c r="BC24" s="465"/>
      <c r="BD24" s="466"/>
      <c r="BE24" s="463"/>
      <c r="BF24" s="467"/>
      <c r="BG24" s="471"/>
      <c r="BH24" s="472"/>
      <c r="BI24" s="472"/>
      <c r="BJ24" s="472"/>
      <c r="BK24" s="472"/>
      <c r="BL24" s="472"/>
      <c r="BM24" s="472"/>
      <c r="BN24" s="472"/>
      <c r="BO24" s="472"/>
      <c r="BP24" s="472"/>
      <c r="BQ24" s="472"/>
      <c r="BR24" s="472"/>
      <c r="BS24" s="472"/>
      <c r="BT24" s="473"/>
    </row>
    <row r="25" spans="1:72" ht="16.5" customHeight="1" x14ac:dyDescent="0.25">
      <c r="A25" s="483">
        <v>2</v>
      </c>
      <c r="B25" s="484"/>
      <c r="C25" s="463"/>
      <c r="D25" s="463"/>
      <c r="E25" s="463"/>
      <c r="F25" s="463"/>
      <c r="G25" s="463"/>
      <c r="H25" s="463"/>
      <c r="I25" s="463"/>
      <c r="J25" s="463"/>
      <c r="K25" s="463"/>
      <c r="L25" s="463"/>
      <c r="M25" s="463"/>
      <c r="N25" s="463"/>
      <c r="O25" s="463"/>
      <c r="P25" s="463"/>
      <c r="Q25" s="463"/>
      <c r="R25" s="463"/>
      <c r="S25" s="463"/>
      <c r="T25" s="463"/>
      <c r="U25" s="463"/>
      <c r="V25" s="463"/>
      <c r="W25" s="463"/>
      <c r="X25" s="464" t="s">
        <v>117</v>
      </c>
      <c r="Y25" s="465"/>
      <c r="Z25" s="465"/>
      <c r="AA25" s="466"/>
      <c r="AB25" s="463"/>
      <c r="AC25" s="485"/>
      <c r="AD25" s="483">
        <v>2</v>
      </c>
      <c r="AE25" s="484"/>
      <c r="AF25" s="463"/>
      <c r="AG25" s="463"/>
      <c r="AH25" s="463"/>
      <c r="AI25" s="463"/>
      <c r="AJ25" s="463"/>
      <c r="AK25" s="463"/>
      <c r="AL25" s="463"/>
      <c r="AM25" s="463"/>
      <c r="AN25" s="463"/>
      <c r="AO25" s="463"/>
      <c r="AP25" s="463"/>
      <c r="AQ25" s="463"/>
      <c r="AR25" s="463"/>
      <c r="AS25" s="463"/>
      <c r="AT25" s="463"/>
      <c r="AU25" s="463"/>
      <c r="AV25" s="463"/>
      <c r="AW25" s="463"/>
      <c r="AX25" s="463"/>
      <c r="AY25" s="463"/>
      <c r="AZ25" s="463"/>
      <c r="BA25" s="464" t="s">
        <v>117</v>
      </c>
      <c r="BB25" s="465"/>
      <c r="BC25" s="465"/>
      <c r="BD25" s="466"/>
      <c r="BE25" s="463"/>
      <c r="BF25" s="467"/>
      <c r="BG25" s="468"/>
      <c r="BH25" s="469"/>
      <c r="BI25" s="469"/>
      <c r="BJ25" s="469"/>
      <c r="BK25" s="469"/>
      <c r="BL25" s="469"/>
      <c r="BM25" s="469"/>
      <c r="BN25" s="469"/>
      <c r="BO25" s="469"/>
      <c r="BP25" s="469"/>
      <c r="BQ25" s="469"/>
      <c r="BR25" s="469"/>
      <c r="BS25" s="469"/>
      <c r="BT25" s="470"/>
    </row>
    <row r="26" spans="1:72" ht="16.5" customHeight="1" thickBot="1" x14ac:dyDescent="0.3">
      <c r="A26" s="483">
        <v>3</v>
      </c>
      <c r="B26" s="484"/>
      <c r="C26" s="463"/>
      <c r="D26" s="463"/>
      <c r="E26" s="463"/>
      <c r="F26" s="463"/>
      <c r="G26" s="463"/>
      <c r="H26" s="463"/>
      <c r="I26" s="463"/>
      <c r="J26" s="463"/>
      <c r="K26" s="463"/>
      <c r="L26" s="463"/>
      <c r="M26" s="463"/>
      <c r="N26" s="463"/>
      <c r="O26" s="463"/>
      <c r="P26" s="463"/>
      <c r="Q26" s="463"/>
      <c r="R26" s="463"/>
      <c r="S26" s="463"/>
      <c r="T26" s="463"/>
      <c r="U26" s="463"/>
      <c r="V26" s="463"/>
      <c r="W26" s="463"/>
      <c r="X26" s="464" t="s">
        <v>117</v>
      </c>
      <c r="Y26" s="465"/>
      <c r="Z26" s="465"/>
      <c r="AA26" s="466"/>
      <c r="AB26" s="463"/>
      <c r="AC26" s="485"/>
      <c r="AD26" s="483">
        <v>3</v>
      </c>
      <c r="AE26" s="484"/>
      <c r="AF26" s="463"/>
      <c r="AG26" s="463"/>
      <c r="AH26" s="463"/>
      <c r="AI26" s="463"/>
      <c r="AJ26" s="463"/>
      <c r="AK26" s="463"/>
      <c r="AL26" s="463"/>
      <c r="AM26" s="463"/>
      <c r="AN26" s="463"/>
      <c r="AO26" s="463"/>
      <c r="AP26" s="463"/>
      <c r="AQ26" s="463"/>
      <c r="AR26" s="463"/>
      <c r="AS26" s="463"/>
      <c r="AT26" s="463"/>
      <c r="AU26" s="463"/>
      <c r="AV26" s="463"/>
      <c r="AW26" s="463"/>
      <c r="AX26" s="463"/>
      <c r="AY26" s="463"/>
      <c r="AZ26" s="463"/>
      <c r="BA26" s="464" t="s">
        <v>117</v>
      </c>
      <c r="BB26" s="465"/>
      <c r="BC26" s="465"/>
      <c r="BD26" s="466"/>
      <c r="BE26" s="463"/>
      <c r="BF26" s="467"/>
      <c r="BG26" s="471"/>
      <c r="BH26" s="472"/>
      <c r="BI26" s="472"/>
      <c r="BJ26" s="472"/>
      <c r="BK26" s="472"/>
      <c r="BL26" s="472"/>
      <c r="BM26" s="472"/>
      <c r="BN26" s="472"/>
      <c r="BO26" s="472"/>
      <c r="BP26" s="472"/>
      <c r="BQ26" s="472"/>
      <c r="BR26" s="472"/>
      <c r="BS26" s="472"/>
      <c r="BT26" s="473"/>
    </row>
    <row r="27" spans="1:72" ht="16.5" customHeight="1" x14ac:dyDescent="0.25">
      <c r="A27" s="483">
        <v>4</v>
      </c>
      <c r="B27" s="484"/>
      <c r="C27" s="463"/>
      <c r="D27" s="463"/>
      <c r="E27" s="463"/>
      <c r="F27" s="463"/>
      <c r="G27" s="463"/>
      <c r="H27" s="463"/>
      <c r="I27" s="463"/>
      <c r="J27" s="463"/>
      <c r="K27" s="463"/>
      <c r="L27" s="463"/>
      <c r="M27" s="463"/>
      <c r="N27" s="463"/>
      <c r="O27" s="463"/>
      <c r="P27" s="463"/>
      <c r="Q27" s="463"/>
      <c r="R27" s="463"/>
      <c r="S27" s="463"/>
      <c r="T27" s="463"/>
      <c r="U27" s="463"/>
      <c r="V27" s="463"/>
      <c r="W27" s="463"/>
      <c r="X27" s="464" t="s">
        <v>117</v>
      </c>
      <c r="Y27" s="465"/>
      <c r="Z27" s="465"/>
      <c r="AA27" s="466"/>
      <c r="AB27" s="463"/>
      <c r="AC27" s="485"/>
      <c r="AD27" s="483">
        <v>4</v>
      </c>
      <c r="AE27" s="484"/>
      <c r="AF27" s="463"/>
      <c r="AG27" s="463"/>
      <c r="AH27" s="463"/>
      <c r="AI27" s="463"/>
      <c r="AJ27" s="463"/>
      <c r="AK27" s="463"/>
      <c r="AL27" s="463"/>
      <c r="AM27" s="463"/>
      <c r="AN27" s="463"/>
      <c r="AO27" s="463"/>
      <c r="AP27" s="463"/>
      <c r="AQ27" s="463"/>
      <c r="AR27" s="463"/>
      <c r="AS27" s="463"/>
      <c r="AT27" s="463"/>
      <c r="AU27" s="463"/>
      <c r="AV27" s="463"/>
      <c r="AW27" s="463"/>
      <c r="AX27" s="463"/>
      <c r="AY27" s="463"/>
      <c r="AZ27" s="463"/>
      <c r="BA27" s="464" t="s">
        <v>117</v>
      </c>
      <c r="BB27" s="465"/>
      <c r="BC27" s="465"/>
      <c r="BD27" s="466"/>
      <c r="BE27" s="463"/>
      <c r="BF27" s="467"/>
      <c r="BG27" s="468"/>
      <c r="BH27" s="469"/>
      <c r="BI27" s="469"/>
      <c r="BJ27" s="469"/>
      <c r="BK27" s="469"/>
      <c r="BL27" s="469"/>
      <c r="BM27" s="469"/>
      <c r="BN27" s="469"/>
      <c r="BO27" s="469"/>
      <c r="BP27" s="469"/>
      <c r="BQ27" s="469"/>
      <c r="BR27" s="469"/>
      <c r="BS27" s="469"/>
      <c r="BT27" s="470"/>
    </row>
    <row r="28" spans="1:72" ht="16.5" customHeight="1" thickBot="1" x14ac:dyDescent="0.3">
      <c r="A28" s="483">
        <v>5</v>
      </c>
      <c r="B28" s="484"/>
      <c r="C28" s="463"/>
      <c r="D28" s="463"/>
      <c r="E28" s="463"/>
      <c r="F28" s="463"/>
      <c r="G28" s="463"/>
      <c r="H28" s="463"/>
      <c r="I28" s="463"/>
      <c r="J28" s="463"/>
      <c r="K28" s="463"/>
      <c r="L28" s="463"/>
      <c r="M28" s="463"/>
      <c r="N28" s="463"/>
      <c r="O28" s="463"/>
      <c r="P28" s="463"/>
      <c r="Q28" s="463"/>
      <c r="R28" s="463"/>
      <c r="S28" s="463"/>
      <c r="T28" s="463"/>
      <c r="U28" s="463"/>
      <c r="V28" s="463"/>
      <c r="W28" s="463"/>
      <c r="X28" s="464" t="s">
        <v>117</v>
      </c>
      <c r="Y28" s="465"/>
      <c r="Z28" s="465"/>
      <c r="AA28" s="466"/>
      <c r="AB28" s="463"/>
      <c r="AC28" s="485"/>
      <c r="AD28" s="483">
        <v>5</v>
      </c>
      <c r="AE28" s="484"/>
      <c r="AF28" s="463"/>
      <c r="AG28" s="463"/>
      <c r="AH28" s="463"/>
      <c r="AI28" s="463"/>
      <c r="AJ28" s="463"/>
      <c r="AK28" s="463"/>
      <c r="AL28" s="463"/>
      <c r="AM28" s="463"/>
      <c r="AN28" s="463"/>
      <c r="AO28" s="463"/>
      <c r="AP28" s="463"/>
      <c r="AQ28" s="463"/>
      <c r="AR28" s="463"/>
      <c r="AS28" s="463"/>
      <c r="AT28" s="463"/>
      <c r="AU28" s="463"/>
      <c r="AV28" s="463"/>
      <c r="AW28" s="463"/>
      <c r="AX28" s="463"/>
      <c r="AY28" s="463"/>
      <c r="AZ28" s="463"/>
      <c r="BA28" s="464" t="s">
        <v>117</v>
      </c>
      <c r="BB28" s="465"/>
      <c r="BC28" s="465"/>
      <c r="BD28" s="466"/>
      <c r="BE28" s="463"/>
      <c r="BF28" s="467"/>
      <c r="BG28" s="471"/>
      <c r="BH28" s="472"/>
      <c r="BI28" s="472"/>
      <c r="BJ28" s="472"/>
      <c r="BK28" s="472"/>
      <c r="BL28" s="472"/>
      <c r="BM28" s="472"/>
      <c r="BN28" s="472"/>
      <c r="BO28" s="472"/>
      <c r="BP28" s="472"/>
      <c r="BQ28" s="472"/>
      <c r="BR28" s="472"/>
      <c r="BS28" s="472"/>
      <c r="BT28" s="473"/>
    </row>
    <row r="29" spans="1:72" ht="16.5" customHeight="1" thickBot="1" x14ac:dyDescent="0.3">
      <c r="A29" s="483">
        <v>6</v>
      </c>
      <c r="B29" s="484"/>
      <c r="C29" s="463"/>
      <c r="D29" s="463"/>
      <c r="E29" s="463"/>
      <c r="F29" s="463"/>
      <c r="G29" s="463"/>
      <c r="H29" s="463"/>
      <c r="I29" s="463"/>
      <c r="J29" s="463"/>
      <c r="K29" s="463"/>
      <c r="L29" s="463"/>
      <c r="M29" s="463"/>
      <c r="N29" s="463"/>
      <c r="O29" s="463"/>
      <c r="P29" s="463"/>
      <c r="Q29" s="463"/>
      <c r="R29" s="463"/>
      <c r="S29" s="463"/>
      <c r="T29" s="463"/>
      <c r="U29" s="463"/>
      <c r="V29" s="463"/>
      <c r="W29" s="463"/>
      <c r="X29" s="464" t="s">
        <v>117</v>
      </c>
      <c r="Y29" s="465"/>
      <c r="Z29" s="465"/>
      <c r="AA29" s="466"/>
      <c r="AB29" s="463"/>
      <c r="AC29" s="485"/>
      <c r="AD29" s="483">
        <v>6</v>
      </c>
      <c r="AE29" s="484"/>
      <c r="AF29" s="463"/>
      <c r="AG29" s="463"/>
      <c r="AH29" s="463"/>
      <c r="AI29" s="463"/>
      <c r="AJ29" s="463"/>
      <c r="AK29" s="463"/>
      <c r="AL29" s="463"/>
      <c r="AM29" s="463"/>
      <c r="AN29" s="463"/>
      <c r="AO29" s="463"/>
      <c r="AP29" s="463"/>
      <c r="AQ29" s="463"/>
      <c r="AR29" s="463"/>
      <c r="AS29" s="463"/>
      <c r="AT29" s="463"/>
      <c r="AU29" s="463"/>
      <c r="AV29" s="463"/>
      <c r="AW29" s="463"/>
      <c r="AX29" s="463"/>
      <c r="AY29" s="463"/>
      <c r="AZ29" s="463"/>
      <c r="BA29" s="464" t="s">
        <v>117</v>
      </c>
      <c r="BB29" s="465"/>
      <c r="BC29" s="465"/>
      <c r="BD29" s="466"/>
      <c r="BE29" s="463"/>
      <c r="BF29" s="467"/>
      <c r="BG29" s="480" t="s">
        <v>124</v>
      </c>
      <c r="BH29" s="481"/>
      <c r="BI29" s="481"/>
      <c r="BJ29" s="481"/>
      <c r="BK29" s="481"/>
      <c r="BL29" s="481"/>
      <c r="BM29" s="481"/>
      <c r="BN29" s="481"/>
      <c r="BO29" s="481"/>
      <c r="BP29" s="481"/>
      <c r="BQ29" s="481"/>
      <c r="BR29" s="481"/>
      <c r="BS29" s="481"/>
      <c r="BT29" s="482"/>
    </row>
    <row r="30" spans="1:72" ht="16.5" customHeight="1" x14ac:dyDescent="0.25">
      <c r="A30" s="483">
        <v>7</v>
      </c>
      <c r="B30" s="484"/>
      <c r="C30" s="463"/>
      <c r="D30" s="463"/>
      <c r="E30" s="463"/>
      <c r="F30" s="463"/>
      <c r="G30" s="463"/>
      <c r="H30" s="463"/>
      <c r="I30" s="463"/>
      <c r="J30" s="463"/>
      <c r="K30" s="463"/>
      <c r="L30" s="463"/>
      <c r="M30" s="463"/>
      <c r="N30" s="463"/>
      <c r="O30" s="463"/>
      <c r="P30" s="463"/>
      <c r="Q30" s="463"/>
      <c r="R30" s="463"/>
      <c r="S30" s="463"/>
      <c r="T30" s="463"/>
      <c r="U30" s="463"/>
      <c r="V30" s="463"/>
      <c r="W30" s="463"/>
      <c r="X30" s="464" t="s">
        <v>117</v>
      </c>
      <c r="Y30" s="465"/>
      <c r="Z30" s="465"/>
      <c r="AA30" s="466"/>
      <c r="AB30" s="463"/>
      <c r="AC30" s="485"/>
      <c r="AD30" s="483">
        <v>7</v>
      </c>
      <c r="AE30" s="484"/>
      <c r="AF30" s="463"/>
      <c r="AG30" s="463"/>
      <c r="AH30" s="463"/>
      <c r="AI30" s="463"/>
      <c r="AJ30" s="463"/>
      <c r="AK30" s="463"/>
      <c r="AL30" s="463"/>
      <c r="AM30" s="463"/>
      <c r="AN30" s="463"/>
      <c r="AO30" s="463"/>
      <c r="AP30" s="463"/>
      <c r="AQ30" s="463"/>
      <c r="AR30" s="463"/>
      <c r="AS30" s="463"/>
      <c r="AT30" s="463"/>
      <c r="AU30" s="463"/>
      <c r="AV30" s="463"/>
      <c r="AW30" s="463"/>
      <c r="AX30" s="463"/>
      <c r="AY30" s="463"/>
      <c r="AZ30" s="463"/>
      <c r="BA30" s="464" t="s">
        <v>117</v>
      </c>
      <c r="BB30" s="465"/>
      <c r="BC30" s="465"/>
      <c r="BD30" s="466"/>
      <c r="BE30" s="463"/>
      <c r="BF30" s="467"/>
      <c r="BG30" s="468"/>
      <c r="BH30" s="469"/>
      <c r="BI30" s="469"/>
      <c r="BJ30" s="469"/>
      <c r="BK30" s="469"/>
      <c r="BL30" s="469"/>
      <c r="BM30" s="469"/>
      <c r="BN30" s="469"/>
      <c r="BO30" s="469"/>
      <c r="BP30" s="469"/>
      <c r="BQ30" s="469"/>
      <c r="BR30" s="469"/>
      <c r="BS30" s="469"/>
      <c r="BT30" s="470"/>
    </row>
    <row r="31" spans="1:72" ht="16.5" customHeight="1" thickBot="1" x14ac:dyDescent="0.3">
      <c r="A31" s="474">
        <v>8</v>
      </c>
      <c r="B31" s="475"/>
      <c r="C31" s="461"/>
      <c r="D31" s="461"/>
      <c r="E31" s="461"/>
      <c r="F31" s="461"/>
      <c r="G31" s="461"/>
      <c r="H31" s="461"/>
      <c r="I31" s="461"/>
      <c r="J31" s="461"/>
      <c r="K31" s="461"/>
      <c r="L31" s="461"/>
      <c r="M31" s="461"/>
      <c r="N31" s="461"/>
      <c r="O31" s="461"/>
      <c r="P31" s="461"/>
      <c r="Q31" s="461"/>
      <c r="R31" s="461"/>
      <c r="S31" s="461"/>
      <c r="T31" s="461"/>
      <c r="U31" s="461"/>
      <c r="V31" s="461"/>
      <c r="W31" s="461"/>
      <c r="X31" s="476" t="s">
        <v>117</v>
      </c>
      <c r="Y31" s="477"/>
      <c r="Z31" s="477"/>
      <c r="AA31" s="478"/>
      <c r="AB31" s="461"/>
      <c r="AC31" s="479"/>
      <c r="AD31" s="474">
        <v>8</v>
      </c>
      <c r="AE31" s="475"/>
      <c r="AF31" s="461"/>
      <c r="AG31" s="461"/>
      <c r="AH31" s="461"/>
      <c r="AI31" s="461"/>
      <c r="AJ31" s="461"/>
      <c r="AK31" s="461"/>
      <c r="AL31" s="461"/>
      <c r="AM31" s="461"/>
      <c r="AN31" s="461"/>
      <c r="AO31" s="461"/>
      <c r="AP31" s="461"/>
      <c r="AQ31" s="461"/>
      <c r="AR31" s="461"/>
      <c r="AS31" s="461"/>
      <c r="AT31" s="461"/>
      <c r="AU31" s="461"/>
      <c r="AV31" s="461"/>
      <c r="AW31" s="461"/>
      <c r="AX31" s="461"/>
      <c r="AY31" s="461"/>
      <c r="AZ31" s="461"/>
      <c r="BA31" s="476" t="s">
        <v>117</v>
      </c>
      <c r="BB31" s="477"/>
      <c r="BC31" s="477"/>
      <c r="BD31" s="478"/>
      <c r="BE31" s="461"/>
      <c r="BF31" s="462"/>
      <c r="BG31" s="471"/>
      <c r="BH31" s="472"/>
      <c r="BI31" s="472"/>
      <c r="BJ31" s="472"/>
      <c r="BK31" s="472"/>
      <c r="BL31" s="472"/>
      <c r="BM31" s="472"/>
      <c r="BN31" s="472"/>
      <c r="BO31" s="472"/>
      <c r="BP31" s="472"/>
      <c r="BQ31" s="472"/>
      <c r="BR31" s="472"/>
      <c r="BS31" s="472"/>
      <c r="BT31" s="473"/>
    </row>
  </sheetData>
  <sheetProtection algorithmName="SHA-512" hashValue="0v1tyaG4/atJW3fPf0/6UtBAPEs0TddTpIvCsVKw6bzwLyNWhz8XNxDJXgKgB/nT/wU0beeUHKou/OFicExX1w==" saltValue="MI2qxs7HP3+Zi1RyHGVokA==" spinCount="100000" sheet="1" selectLockedCells="1"/>
  <mergeCells count="293">
    <mergeCell ref="A1:S1"/>
    <mergeCell ref="T1:W1"/>
    <mergeCell ref="X1:AE1"/>
    <mergeCell ref="AF1:AQ1"/>
    <mergeCell ref="AR1:AZ1"/>
    <mergeCell ref="BA1:BT1"/>
    <mergeCell ref="BF2:BT2"/>
    <mergeCell ref="A3:B5"/>
    <mergeCell ref="C3:D5"/>
    <mergeCell ref="E3:R5"/>
    <mergeCell ref="S3:Z5"/>
    <mergeCell ref="AA3:AC5"/>
    <mergeCell ref="AD3:AF4"/>
    <mergeCell ref="AG3:AI4"/>
    <mergeCell ref="AJ3:AL4"/>
    <mergeCell ref="AM3:AO4"/>
    <mergeCell ref="A2:D2"/>
    <mergeCell ref="E2:G2"/>
    <mergeCell ref="H2:K2"/>
    <mergeCell ref="L2:AE2"/>
    <mergeCell ref="AF2:AQ2"/>
    <mergeCell ref="AR2:BE2"/>
    <mergeCell ref="BH3:BJ4"/>
    <mergeCell ref="BK3:BM5"/>
    <mergeCell ref="BN3:BP5"/>
    <mergeCell ref="BQ3:BT5"/>
    <mergeCell ref="BH5:BJ5"/>
    <mergeCell ref="A6:B6"/>
    <mergeCell ref="C6:D6"/>
    <mergeCell ref="E6:R6"/>
    <mergeCell ref="S6:Z6"/>
    <mergeCell ref="AA6:AC6"/>
    <mergeCell ref="AP3:AR4"/>
    <mergeCell ref="AS3:AU4"/>
    <mergeCell ref="AV3:AX4"/>
    <mergeCell ref="AY3:BA4"/>
    <mergeCell ref="BB3:BD4"/>
    <mergeCell ref="BE3:BG4"/>
    <mergeCell ref="BH6:BJ6"/>
    <mergeCell ref="BK6:BM6"/>
    <mergeCell ref="BN6:BP6"/>
    <mergeCell ref="BQ6:BT6"/>
    <mergeCell ref="A7:B7"/>
    <mergeCell ref="C7:D7"/>
    <mergeCell ref="E7:R7"/>
    <mergeCell ref="S7:Z7"/>
    <mergeCell ref="AA7:AC7"/>
    <mergeCell ref="BH7:BJ7"/>
    <mergeCell ref="BK7:BM7"/>
    <mergeCell ref="BN7:BP7"/>
    <mergeCell ref="BQ7:BT7"/>
    <mergeCell ref="A8:B8"/>
    <mergeCell ref="C8:D8"/>
    <mergeCell ref="E8:R8"/>
    <mergeCell ref="S8:Z8"/>
    <mergeCell ref="AA8:AC8"/>
    <mergeCell ref="BH8:BJ8"/>
    <mergeCell ref="BK8:BM8"/>
    <mergeCell ref="BN8:BP8"/>
    <mergeCell ref="BQ8:BT8"/>
    <mergeCell ref="A9:B9"/>
    <mergeCell ref="C9:D9"/>
    <mergeCell ref="E9:R9"/>
    <mergeCell ref="S9:Z9"/>
    <mergeCell ref="AA9:AC9"/>
    <mergeCell ref="BH9:BJ9"/>
    <mergeCell ref="BK9:BM9"/>
    <mergeCell ref="BN9:BP9"/>
    <mergeCell ref="BQ9:BT9"/>
    <mergeCell ref="A10:B10"/>
    <mergeCell ref="C10:D10"/>
    <mergeCell ref="E10:R10"/>
    <mergeCell ref="S10:Z10"/>
    <mergeCell ref="AA10:AC10"/>
    <mergeCell ref="BH10:BJ10"/>
    <mergeCell ref="BK10:BM10"/>
    <mergeCell ref="BN10:BP10"/>
    <mergeCell ref="BQ10:BT10"/>
    <mergeCell ref="BK11:BM11"/>
    <mergeCell ref="BN11:BP11"/>
    <mergeCell ref="BQ11:BT11"/>
    <mergeCell ref="A12:B12"/>
    <mergeCell ref="C12:D12"/>
    <mergeCell ref="E12:R12"/>
    <mergeCell ref="S12:Z12"/>
    <mergeCell ref="AA12:AC12"/>
    <mergeCell ref="BH12:BJ12"/>
    <mergeCell ref="BK12:BM12"/>
    <mergeCell ref="A11:B11"/>
    <mergeCell ref="C11:D11"/>
    <mergeCell ref="E11:R11"/>
    <mergeCell ref="S11:Z11"/>
    <mergeCell ref="AA11:AC11"/>
    <mergeCell ref="BH11:BJ11"/>
    <mergeCell ref="BN12:BP12"/>
    <mergeCell ref="BQ12:BT12"/>
    <mergeCell ref="A13:B13"/>
    <mergeCell ref="C13:D13"/>
    <mergeCell ref="E13:R13"/>
    <mergeCell ref="S13:Z13"/>
    <mergeCell ref="AA13:AC13"/>
    <mergeCell ref="BH13:BJ13"/>
    <mergeCell ref="BK13:BM13"/>
    <mergeCell ref="BN13:BP13"/>
    <mergeCell ref="BQ13:BT13"/>
    <mergeCell ref="A14:B14"/>
    <mergeCell ref="C14:D14"/>
    <mergeCell ref="E14:R14"/>
    <mergeCell ref="S14:Z14"/>
    <mergeCell ref="AA14:AC14"/>
    <mergeCell ref="BH14:BJ14"/>
    <mergeCell ref="BK14:BM14"/>
    <mergeCell ref="BN14:BP14"/>
    <mergeCell ref="BQ14:BT14"/>
    <mergeCell ref="BK15:BM15"/>
    <mergeCell ref="BN15:BP15"/>
    <mergeCell ref="BQ15:BT15"/>
    <mergeCell ref="A16:B16"/>
    <mergeCell ref="C16:D16"/>
    <mergeCell ref="E16:R16"/>
    <mergeCell ref="S16:Z16"/>
    <mergeCell ref="AA16:AC16"/>
    <mergeCell ref="BH16:BJ16"/>
    <mergeCell ref="BK16:BM16"/>
    <mergeCell ref="A15:B15"/>
    <mergeCell ref="C15:D15"/>
    <mergeCell ref="E15:R15"/>
    <mergeCell ref="S15:Z15"/>
    <mergeCell ref="AA15:AC15"/>
    <mergeCell ref="BH15:BJ15"/>
    <mergeCell ref="BN16:BP16"/>
    <mergeCell ref="BQ16:BT16"/>
    <mergeCell ref="A17:B17"/>
    <mergeCell ref="C17:D17"/>
    <mergeCell ref="E17:R17"/>
    <mergeCell ref="S17:Z17"/>
    <mergeCell ref="AA17:AC17"/>
    <mergeCell ref="BH17:BJ17"/>
    <mergeCell ref="BK17:BM17"/>
    <mergeCell ref="BN17:BP17"/>
    <mergeCell ref="BQ17:BT17"/>
    <mergeCell ref="A18:B18"/>
    <mergeCell ref="C18:D18"/>
    <mergeCell ref="E18:R18"/>
    <mergeCell ref="S18:Z18"/>
    <mergeCell ref="AA18:AC18"/>
    <mergeCell ref="BH18:BJ18"/>
    <mergeCell ref="BK18:BM18"/>
    <mergeCell ref="BN18:BP18"/>
    <mergeCell ref="BQ18:BT18"/>
    <mergeCell ref="BK19:BM19"/>
    <mergeCell ref="BN19:BP19"/>
    <mergeCell ref="BQ19:BT19"/>
    <mergeCell ref="A20:B20"/>
    <mergeCell ref="C20:D20"/>
    <mergeCell ref="E20:R20"/>
    <mergeCell ref="S20:Z20"/>
    <mergeCell ref="AA20:AC20"/>
    <mergeCell ref="BH20:BJ20"/>
    <mergeCell ref="BK20:BM20"/>
    <mergeCell ref="A19:B19"/>
    <mergeCell ref="C19:D19"/>
    <mergeCell ref="E19:R19"/>
    <mergeCell ref="S19:Z19"/>
    <mergeCell ref="AA19:AC19"/>
    <mergeCell ref="BH19:BJ19"/>
    <mergeCell ref="BN20:BP20"/>
    <mergeCell ref="BQ20:BT20"/>
    <mergeCell ref="BQ21:BT21"/>
    <mergeCell ref="A22:AC22"/>
    <mergeCell ref="AD22:BF22"/>
    <mergeCell ref="BG22:BT22"/>
    <mergeCell ref="A23:B23"/>
    <mergeCell ref="C23:D23"/>
    <mergeCell ref="E23:R23"/>
    <mergeCell ref="S23:W23"/>
    <mergeCell ref="X23:AA23"/>
    <mergeCell ref="AB23:AC23"/>
    <mergeCell ref="A21:B21"/>
    <mergeCell ref="C21:D21"/>
    <mergeCell ref="E21:R21"/>
    <mergeCell ref="S21:Z21"/>
    <mergeCell ref="AA21:AC21"/>
    <mergeCell ref="BH21:BJ21"/>
    <mergeCell ref="BK21:BM21"/>
    <mergeCell ref="BN21:BP21"/>
    <mergeCell ref="AV23:AZ23"/>
    <mergeCell ref="BA23:BD23"/>
    <mergeCell ref="BE23:BF23"/>
    <mergeCell ref="BG25:BT26"/>
    <mergeCell ref="AV24:AZ24"/>
    <mergeCell ref="BA24:BD24"/>
    <mergeCell ref="BE24:BF24"/>
    <mergeCell ref="A25:B25"/>
    <mergeCell ref="C25:D25"/>
    <mergeCell ref="E25:R25"/>
    <mergeCell ref="S25:W25"/>
    <mergeCell ref="X25:AA25"/>
    <mergeCell ref="AB25:AC25"/>
    <mergeCell ref="AD25:AE25"/>
    <mergeCell ref="BG23:BT24"/>
    <mergeCell ref="A24:B24"/>
    <mergeCell ref="C24:D24"/>
    <mergeCell ref="E24:R24"/>
    <mergeCell ref="S24:W24"/>
    <mergeCell ref="X24:AA24"/>
    <mergeCell ref="AB24:AC24"/>
    <mergeCell ref="AD24:AE24"/>
    <mergeCell ref="AF24:AG24"/>
    <mergeCell ref="AH24:AU24"/>
    <mergeCell ref="AD23:AE23"/>
    <mergeCell ref="AF23:AG23"/>
    <mergeCell ref="AH23:AU23"/>
    <mergeCell ref="BA26:BD26"/>
    <mergeCell ref="BE26:BF26"/>
    <mergeCell ref="A26:B26"/>
    <mergeCell ref="C26:D26"/>
    <mergeCell ref="E26:R26"/>
    <mergeCell ref="S26:W26"/>
    <mergeCell ref="X26:AA26"/>
    <mergeCell ref="AB26:AC26"/>
    <mergeCell ref="AF25:AG25"/>
    <mergeCell ref="AH25:AU25"/>
    <mergeCell ref="AV25:AZ25"/>
    <mergeCell ref="BA25:BD25"/>
    <mergeCell ref="BE25:BF25"/>
    <mergeCell ref="C27:D27"/>
    <mergeCell ref="E27:R27"/>
    <mergeCell ref="S27:W27"/>
    <mergeCell ref="X27:AA27"/>
    <mergeCell ref="AB27:AC27"/>
    <mergeCell ref="AD26:AE26"/>
    <mergeCell ref="AF26:AG26"/>
    <mergeCell ref="AH26:AU26"/>
    <mergeCell ref="AV26:AZ26"/>
    <mergeCell ref="A29:B29"/>
    <mergeCell ref="C29:D29"/>
    <mergeCell ref="E29:R29"/>
    <mergeCell ref="S29:W29"/>
    <mergeCell ref="X29:AA29"/>
    <mergeCell ref="AB29:AC29"/>
    <mergeCell ref="AD29:AE29"/>
    <mergeCell ref="BG27:BT28"/>
    <mergeCell ref="A28:B28"/>
    <mergeCell ref="C28:D28"/>
    <mergeCell ref="E28:R28"/>
    <mergeCell ref="S28:W28"/>
    <mergeCell ref="X28:AA28"/>
    <mergeCell ref="AB28:AC28"/>
    <mergeCell ref="AD28:AE28"/>
    <mergeCell ref="AF28:AG28"/>
    <mergeCell ref="AH28:AU28"/>
    <mergeCell ref="AD27:AE27"/>
    <mergeCell ref="AF27:AG27"/>
    <mergeCell ref="AH27:AU27"/>
    <mergeCell ref="AV27:AZ27"/>
    <mergeCell ref="BA27:BD27"/>
    <mergeCell ref="BE27:BF27"/>
    <mergeCell ref="A27:B27"/>
    <mergeCell ref="AB30:AC30"/>
    <mergeCell ref="AF29:AG29"/>
    <mergeCell ref="AH29:AU29"/>
    <mergeCell ref="AV29:AZ29"/>
    <mergeCell ref="BA29:BD29"/>
    <mergeCell ref="BE29:BF29"/>
    <mergeCell ref="BG29:BT29"/>
    <mergeCell ref="AV28:AZ28"/>
    <mergeCell ref="BA28:BD28"/>
    <mergeCell ref="BE28:BF28"/>
    <mergeCell ref="AV31:AZ31"/>
    <mergeCell ref="BA31:BD31"/>
    <mergeCell ref="BE31:BF31"/>
    <mergeCell ref="BG30:BT31"/>
    <mergeCell ref="A31:B31"/>
    <mergeCell ref="C31:D31"/>
    <mergeCell ref="E31:R31"/>
    <mergeCell ref="S31:W31"/>
    <mergeCell ref="X31:AA31"/>
    <mergeCell ref="AB31:AC31"/>
    <mergeCell ref="AD31:AE31"/>
    <mergeCell ref="AF31:AG31"/>
    <mergeCell ref="AH31:AU31"/>
    <mergeCell ref="AD30:AE30"/>
    <mergeCell ref="AF30:AG30"/>
    <mergeCell ref="AH30:AU30"/>
    <mergeCell ref="AV30:AZ30"/>
    <mergeCell ref="BA30:BD30"/>
    <mergeCell ref="BE30:BF30"/>
    <mergeCell ref="A30:B30"/>
    <mergeCell ref="C30:D30"/>
    <mergeCell ref="E30:R30"/>
    <mergeCell ref="S30:W30"/>
    <mergeCell ref="X30:AA30"/>
  </mergeCells>
  <conditionalFormatting sqref="BA1:BT1">
    <cfRule type="expression" dxfId="7" priority="1">
      <formula>$BA$1&lt;&gt;0</formula>
    </cfRule>
  </conditionalFormatting>
  <printOptions horizontalCentered="1" gridLines="1"/>
  <pageMargins left="0.15748031496062992" right="0.15748031496062992" top="0.39370078740157483" bottom="0.43307086614173229" header="0.23622047244094491" footer="0.23622047244094491"/>
  <pageSetup paperSize="9" orientation="landscape" horizontalDpi="300" verticalDpi="300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4">
    <tabColor theme="4" tint="0.79998168889431442"/>
    <pageSetUpPr fitToPage="1"/>
  </sheetPr>
  <dimension ref="A1:V30"/>
  <sheetViews>
    <sheetView showZeros="0" workbookViewId="0">
      <selection activeCell="E186" sqref="E186"/>
    </sheetView>
  </sheetViews>
  <sheetFormatPr defaultRowHeight="12.75" x14ac:dyDescent="0.2"/>
  <cols>
    <col min="1" max="1" width="4.5703125" style="53" customWidth="1"/>
    <col min="2" max="2" width="5.140625" style="53" customWidth="1"/>
    <col min="3" max="4" width="6.5703125" style="53" customWidth="1"/>
    <col min="5" max="5" width="8" style="53" customWidth="1"/>
    <col min="6" max="6" width="13.140625" style="53" customWidth="1"/>
    <col min="7" max="22" width="6.5703125" style="53" customWidth="1"/>
    <col min="23" max="16384" width="9.140625" style="53"/>
  </cols>
  <sheetData>
    <row r="1" spans="1:22" ht="24.95" customHeight="1" x14ac:dyDescent="0.2">
      <c r="A1" s="623" t="s">
        <v>125</v>
      </c>
      <c r="B1" s="624"/>
      <c r="C1" s="624"/>
      <c r="D1" s="624"/>
      <c r="E1" s="624"/>
      <c r="F1" s="625">
        <f ca="1">TODAY()</f>
        <v>43214</v>
      </c>
      <c r="G1" s="544"/>
      <c r="H1" s="545"/>
      <c r="I1" s="626" t="s">
        <v>126</v>
      </c>
      <c r="J1" s="627"/>
      <c r="K1" s="628"/>
      <c r="L1" s="626" t="s">
        <v>210</v>
      </c>
      <c r="M1" s="629"/>
      <c r="N1" s="629"/>
      <c r="O1" s="629"/>
      <c r="P1" s="607">
        <f>IF('Lane Draws'!$AX$42-COUNTIF('Lane Draws'!$AX$32:$BC$39,"&gt;88")=0,0,CONCATENATE('Lane Draws'!$AX$42-COUNTIF('Lane Draws'!$AX$32:$BC$39,"&gt;88"), " Non Counters to put in lanes"))</f>
        <v>0</v>
      </c>
      <c r="Q1" s="608"/>
      <c r="R1" s="608"/>
      <c r="S1" s="608"/>
      <c r="T1" s="608"/>
      <c r="U1" s="608"/>
      <c r="V1" s="609"/>
    </row>
    <row r="2" spans="1:22" ht="24.95" customHeight="1" thickBot="1" x14ac:dyDescent="0.25">
      <c r="A2" s="574" t="s">
        <v>200</v>
      </c>
      <c r="B2" s="575"/>
      <c r="C2" s="636" t="s">
        <v>204</v>
      </c>
      <c r="D2" s="636"/>
      <c r="E2" s="600" t="s">
        <v>192</v>
      </c>
      <c r="F2" s="600"/>
      <c r="G2" s="600"/>
      <c r="H2" s="600"/>
      <c r="I2" s="601"/>
      <c r="J2" s="610" t="s">
        <v>127</v>
      </c>
      <c r="K2" s="610"/>
      <c r="L2" s="610"/>
      <c r="M2" s="610" t="s">
        <v>104</v>
      </c>
      <c r="N2" s="610"/>
      <c r="O2" s="610"/>
      <c r="P2" s="610"/>
      <c r="Q2" s="610"/>
      <c r="R2" s="610" t="s">
        <v>105</v>
      </c>
      <c r="S2" s="611"/>
      <c r="T2" s="611"/>
      <c r="U2" s="611"/>
      <c r="V2" s="612"/>
    </row>
    <row r="3" spans="1:22" x14ac:dyDescent="0.2">
      <c r="A3" s="613" t="s">
        <v>128</v>
      </c>
      <c r="B3" s="615" t="s">
        <v>129</v>
      </c>
      <c r="C3" s="617" t="s">
        <v>130</v>
      </c>
      <c r="D3" s="618"/>
      <c r="E3" s="619"/>
      <c r="F3" s="67"/>
      <c r="G3" s="621" t="s">
        <v>131</v>
      </c>
      <c r="H3" s="622"/>
      <c r="I3" s="622" t="s">
        <v>132</v>
      </c>
      <c r="J3" s="622"/>
      <c r="K3" s="622" t="s">
        <v>133</v>
      </c>
      <c r="L3" s="622"/>
      <c r="M3" s="622" t="s">
        <v>134</v>
      </c>
      <c r="N3" s="622"/>
      <c r="O3" s="630" t="s">
        <v>135</v>
      </c>
      <c r="P3" s="630"/>
      <c r="Q3" s="631" t="s">
        <v>136</v>
      </c>
      <c r="R3" s="631"/>
      <c r="S3" s="622" t="s">
        <v>137</v>
      </c>
      <c r="T3" s="622"/>
      <c r="U3" s="632"/>
      <c r="V3" s="633"/>
    </row>
    <row r="4" spans="1:22" ht="36" customHeight="1" x14ac:dyDescent="0.2">
      <c r="A4" s="614"/>
      <c r="B4" s="616"/>
      <c r="C4" s="620"/>
      <c r="D4" s="618"/>
      <c r="E4" s="619"/>
      <c r="F4" s="226" t="s">
        <v>109</v>
      </c>
      <c r="G4" s="634" t="s">
        <v>116</v>
      </c>
      <c r="H4" s="635"/>
      <c r="I4" s="634" t="s">
        <v>116</v>
      </c>
      <c r="J4" s="635"/>
      <c r="K4" s="634" t="s">
        <v>116</v>
      </c>
      <c r="L4" s="635"/>
      <c r="M4" s="634" t="s">
        <v>116</v>
      </c>
      <c r="N4" s="635"/>
      <c r="O4" s="602" t="s">
        <v>116</v>
      </c>
      <c r="P4" s="603"/>
      <c r="Q4" s="602" t="s">
        <v>116</v>
      </c>
      <c r="R4" s="603"/>
      <c r="S4" s="604" t="s">
        <v>116</v>
      </c>
      <c r="T4" s="526"/>
      <c r="U4" s="605" t="s">
        <v>138</v>
      </c>
      <c r="V4" s="606"/>
    </row>
    <row r="5" spans="1:22" ht="18" customHeight="1" x14ac:dyDescent="0.2">
      <c r="A5" s="68">
        <v>1</v>
      </c>
      <c r="B5" s="231">
        <f>'Lane Draws'!AX32</f>
        <v>8</v>
      </c>
      <c r="C5" s="463" t="str">
        <f ca="1">IFERROR(INDIRECT("'"&amp;F5&amp;"-"&amp;A$2&amp;"'!D29"),VLOOKUP(B5,'U17 Non Counters'!$B$3:$D$86,2,FALSE))</f>
        <v>DAVID SCOTT</v>
      </c>
      <c r="D5" s="463" t="str">
        <f t="shared" ref="D5:E5" ca="1" si="0">IFERROR(INDIRECT("'"&amp;C5&amp;"'!d18"),"")</f>
        <v/>
      </c>
      <c r="E5" s="463" t="str">
        <f t="shared" ca="1" si="0"/>
        <v/>
      </c>
      <c r="F5" s="70" t="str">
        <f>IFERROR(IF(B5="","",VLOOKUP(B5,Teams!$A$12:$B$29,2,FALSE)),CONCATENATE("NC-",VLOOKUP(B5,'U17 Non Counters'!$B$3:$D$86,3,FALSE)))</f>
        <v>TN</v>
      </c>
      <c r="G5" s="514" t="s">
        <v>117</v>
      </c>
      <c r="H5" s="515"/>
      <c r="I5" s="513" t="s">
        <v>117</v>
      </c>
      <c r="J5" s="515"/>
      <c r="K5" s="513" t="s">
        <v>117</v>
      </c>
      <c r="L5" s="515"/>
      <c r="M5" s="513" t="s">
        <v>117</v>
      </c>
      <c r="N5" s="515"/>
      <c r="O5" s="597" t="s">
        <v>117</v>
      </c>
      <c r="P5" s="599"/>
      <c r="Q5" s="597" t="s">
        <v>117</v>
      </c>
      <c r="R5" s="598"/>
      <c r="S5" s="514" t="s">
        <v>117</v>
      </c>
      <c r="T5" s="515"/>
      <c r="U5" s="467"/>
      <c r="V5" s="497"/>
    </row>
    <row r="6" spans="1:22" ht="18" customHeight="1" x14ac:dyDescent="0.2">
      <c r="A6" s="68">
        <v>2</v>
      </c>
      <c r="B6" s="231">
        <f>'Lane Draws'!AX33</f>
        <v>3</v>
      </c>
      <c r="C6" s="463">
        <f ca="1">IFERROR(INDIRECT("'"&amp;F6&amp;"-"&amp;A$2&amp;"'!D29"),VLOOKUP(B6,'U17 Non Counters'!$B$3:$D$86,2,FALSE))</f>
        <v>0</v>
      </c>
      <c r="D6" s="463" t="str">
        <f t="shared" ref="D6:D13" ca="1" si="1">IFERROR(INDIRECT("'"&amp;C6&amp;"'!d18"),"")</f>
        <v/>
      </c>
      <c r="E6" s="463" t="str">
        <f t="shared" ref="E6:E13" ca="1" si="2">IFERROR(INDIRECT("'"&amp;D6&amp;"'!d18"),"")</f>
        <v/>
      </c>
      <c r="F6" s="70" t="str">
        <f>IFERROR(IF(B6="","",VLOOKUP(B6,Teams!$A$12:$B$29,2,FALSE)),CONCATENATE("NC-",VLOOKUP(B6,'U17 Non Counters'!$B$3:$D$86,3,FALSE)))</f>
        <v>BSAC</v>
      </c>
      <c r="G6" s="514" t="s">
        <v>117</v>
      </c>
      <c r="H6" s="515"/>
      <c r="I6" s="513" t="s">
        <v>117</v>
      </c>
      <c r="J6" s="515"/>
      <c r="K6" s="513" t="s">
        <v>117</v>
      </c>
      <c r="L6" s="515"/>
      <c r="M6" s="513" t="s">
        <v>117</v>
      </c>
      <c r="N6" s="515"/>
      <c r="O6" s="597" t="s">
        <v>117</v>
      </c>
      <c r="P6" s="599"/>
      <c r="Q6" s="597" t="s">
        <v>117</v>
      </c>
      <c r="R6" s="598"/>
      <c r="S6" s="514" t="s">
        <v>117</v>
      </c>
      <c r="T6" s="515"/>
      <c r="U6" s="467"/>
      <c r="V6" s="497"/>
    </row>
    <row r="7" spans="1:22" ht="18" customHeight="1" x14ac:dyDescent="0.2">
      <c r="A7" s="68">
        <v>3</v>
      </c>
      <c r="B7" s="231">
        <f>'Lane Draws'!AX34</f>
        <v>1</v>
      </c>
      <c r="C7" s="463" t="str">
        <f ca="1">IFERROR(INDIRECT("'"&amp;F7&amp;"-"&amp;A$2&amp;"'!D29"),VLOOKUP(B7,'U17 Non Counters'!$B$3:$D$86,2,FALSE))</f>
        <v>Ryan Matheson</v>
      </c>
      <c r="D7" s="463" t="str">
        <f t="shared" ca="1" si="1"/>
        <v/>
      </c>
      <c r="E7" s="463" t="str">
        <f t="shared" ca="1" si="2"/>
        <v/>
      </c>
      <c r="F7" s="70" t="str">
        <f>IFERROR(IF(B7="","",VLOOKUP(B7,Teams!$A$12:$B$29,2,FALSE)),CONCATENATE("NC-",VLOOKUP(B7,'U17 Non Counters'!$B$3:$D$86,3,FALSE)))</f>
        <v>AAAC</v>
      </c>
      <c r="G7" s="514" t="s">
        <v>117</v>
      </c>
      <c r="H7" s="515"/>
      <c r="I7" s="513" t="s">
        <v>117</v>
      </c>
      <c r="J7" s="515"/>
      <c r="K7" s="513" t="s">
        <v>117</v>
      </c>
      <c r="L7" s="515"/>
      <c r="M7" s="513" t="s">
        <v>117</v>
      </c>
      <c r="N7" s="515"/>
      <c r="O7" s="597" t="s">
        <v>117</v>
      </c>
      <c r="P7" s="599"/>
      <c r="Q7" s="597" t="s">
        <v>117</v>
      </c>
      <c r="R7" s="598"/>
      <c r="S7" s="514" t="s">
        <v>117</v>
      </c>
      <c r="T7" s="515"/>
      <c r="U7" s="467"/>
      <c r="V7" s="497"/>
    </row>
    <row r="8" spans="1:22" ht="18" customHeight="1" x14ac:dyDescent="0.2">
      <c r="A8" s="68">
        <v>4</v>
      </c>
      <c r="B8" s="231">
        <f>'Lane Draws'!AX35</f>
        <v>6</v>
      </c>
      <c r="C8" s="463" t="str">
        <f ca="1">IFERROR(INDIRECT("'"&amp;F8&amp;"-"&amp;A$2&amp;"'!D29"),VLOOKUP(B8,'U17 Non Counters'!$B$3:$D$86,2,FALSE))</f>
        <v>Michael Campbell</v>
      </c>
      <c r="D8" s="463" t="str">
        <f t="shared" ca="1" si="1"/>
        <v/>
      </c>
      <c r="E8" s="463" t="str">
        <f t="shared" ca="1" si="2"/>
        <v/>
      </c>
      <c r="F8" s="70" t="str">
        <f>IFERROR(IF(B8="","",VLOOKUP(B8,Teams!$A$12:$B$29,2,FALSE)),CONCATENATE("NC-",VLOOKUP(B8,'U17 Non Counters'!$B$3:$D$86,3,FALSE)))</f>
        <v>ISA</v>
      </c>
      <c r="G8" s="514" t="s">
        <v>117</v>
      </c>
      <c r="H8" s="515"/>
      <c r="I8" s="513" t="s">
        <v>117</v>
      </c>
      <c r="J8" s="515"/>
      <c r="K8" s="513" t="s">
        <v>117</v>
      </c>
      <c r="L8" s="515"/>
      <c r="M8" s="513" t="s">
        <v>117</v>
      </c>
      <c r="N8" s="515"/>
      <c r="O8" s="597" t="s">
        <v>117</v>
      </c>
      <c r="P8" s="599"/>
      <c r="Q8" s="597" t="s">
        <v>117</v>
      </c>
      <c r="R8" s="598"/>
      <c r="S8" s="514" t="s">
        <v>117</v>
      </c>
      <c r="T8" s="515"/>
      <c r="U8" s="467"/>
      <c r="V8" s="497"/>
    </row>
    <row r="9" spans="1:22" ht="18" customHeight="1" x14ac:dyDescent="0.2">
      <c r="A9" s="68">
        <v>5</v>
      </c>
      <c r="B9" s="231">
        <f>'Lane Draws'!AX36</f>
        <v>4</v>
      </c>
      <c r="C9" s="463" t="str">
        <f ca="1">IFERROR(INDIRECT("'"&amp;F9&amp;"-"&amp;A$2&amp;"'!D29"),VLOOKUP(B9,'U17 Non Counters'!$B$3:$D$86,2,FALSE))</f>
        <v>Chuka Akunna</v>
      </c>
      <c r="D9" s="463" t="str">
        <f t="shared" ca="1" si="1"/>
        <v/>
      </c>
      <c r="E9" s="463" t="str">
        <f t="shared" ca="1" si="2"/>
        <v/>
      </c>
      <c r="F9" s="70" t="str">
        <f>IFERROR(IF(B9="","",VLOOKUP(B9,Teams!$A$12:$B$29,2,FALSE)),CONCATENATE("NC-",VLOOKUP(B9,'U17 Non Counters'!$B$3:$D$86,3,FALSE)))</f>
        <v>DHH</v>
      </c>
      <c r="G9" s="514" t="s">
        <v>117</v>
      </c>
      <c r="H9" s="515"/>
      <c r="I9" s="513" t="s">
        <v>117</v>
      </c>
      <c r="J9" s="515"/>
      <c r="K9" s="513" t="s">
        <v>117</v>
      </c>
      <c r="L9" s="515"/>
      <c r="M9" s="513" t="s">
        <v>117</v>
      </c>
      <c r="N9" s="515"/>
      <c r="O9" s="597" t="s">
        <v>117</v>
      </c>
      <c r="P9" s="599"/>
      <c r="Q9" s="597" t="s">
        <v>117</v>
      </c>
      <c r="R9" s="598"/>
      <c r="S9" s="514" t="s">
        <v>117</v>
      </c>
      <c r="T9" s="515"/>
      <c r="U9" s="467"/>
      <c r="V9" s="497"/>
    </row>
    <row r="10" spans="1:22" ht="18" customHeight="1" x14ac:dyDescent="0.2">
      <c r="A10" s="68">
        <v>6</v>
      </c>
      <c r="B10" s="231">
        <f>'Lane Draws'!AX37</f>
        <v>2</v>
      </c>
      <c r="C10" s="463">
        <f ca="1">IFERROR(INDIRECT("'"&amp;F10&amp;"-"&amp;A$2&amp;"'!D29"),VLOOKUP(B10,'U17 Non Counters'!$B$3:$D$86,2,FALSE))</f>
        <v>0</v>
      </c>
      <c r="D10" s="463" t="str">
        <f t="shared" ca="1" si="1"/>
        <v/>
      </c>
      <c r="E10" s="463" t="str">
        <f t="shared" ca="1" si="2"/>
        <v/>
      </c>
      <c r="F10" s="70" t="str">
        <f>IFERROR(IF(B10="","",VLOOKUP(B10,Teams!$A$12:$B$29,2,FALSE)),CONCATENATE("NC-",VLOOKUP(B10,'U17 Non Counters'!$B$3:$D$86,3,FALSE)))</f>
        <v>ADAC</v>
      </c>
      <c r="G10" s="514" t="s">
        <v>117</v>
      </c>
      <c r="H10" s="515"/>
      <c r="I10" s="513" t="s">
        <v>117</v>
      </c>
      <c r="J10" s="515"/>
      <c r="K10" s="513" t="s">
        <v>117</v>
      </c>
      <c r="L10" s="515"/>
      <c r="M10" s="513" t="s">
        <v>117</v>
      </c>
      <c r="N10" s="515"/>
      <c r="O10" s="597" t="s">
        <v>117</v>
      </c>
      <c r="P10" s="599"/>
      <c r="Q10" s="597" t="s">
        <v>117</v>
      </c>
      <c r="R10" s="598"/>
      <c r="S10" s="514" t="s">
        <v>117</v>
      </c>
      <c r="T10" s="515"/>
      <c r="U10" s="467"/>
      <c r="V10" s="497"/>
    </row>
    <row r="11" spans="1:22" ht="18" customHeight="1" x14ac:dyDescent="0.2">
      <c r="A11" s="68">
        <v>7</v>
      </c>
      <c r="B11" s="231">
        <f>'Lane Draws'!AX38</f>
        <v>7</v>
      </c>
      <c r="C11" s="463">
        <f ca="1">IFERROR(INDIRECT("'"&amp;F11&amp;"-"&amp;A$2&amp;"'!D29"),VLOOKUP(B11,'U17 Non Counters'!$B$3:$D$86,2,FALSE))</f>
        <v>0</v>
      </c>
      <c r="D11" s="463" t="str">
        <f t="shared" ca="1" si="1"/>
        <v/>
      </c>
      <c r="E11" s="463" t="str">
        <f t="shared" ca="1" si="2"/>
        <v/>
      </c>
      <c r="F11" s="70" t="str">
        <f>IFERROR(IF(B11="","",VLOOKUP(B11,Teams!$A$12:$B$29,2,FALSE)),CONCATENATE("NC-",VLOOKUP(B11,'U17 Non Counters'!$B$3:$D$86,3,FALSE)))</f>
        <v>MAC_PSH</v>
      </c>
      <c r="G11" s="514" t="s">
        <v>117</v>
      </c>
      <c r="H11" s="515"/>
      <c r="I11" s="513" t="s">
        <v>117</v>
      </c>
      <c r="J11" s="515"/>
      <c r="K11" s="513" t="s">
        <v>117</v>
      </c>
      <c r="L11" s="515"/>
      <c r="M11" s="513" t="s">
        <v>117</v>
      </c>
      <c r="N11" s="515"/>
      <c r="O11" s="597" t="s">
        <v>117</v>
      </c>
      <c r="P11" s="599"/>
      <c r="Q11" s="597" t="s">
        <v>117</v>
      </c>
      <c r="R11" s="598"/>
      <c r="S11" s="514" t="s">
        <v>117</v>
      </c>
      <c r="T11" s="515"/>
      <c r="U11" s="467"/>
      <c r="V11" s="497"/>
    </row>
    <row r="12" spans="1:22" ht="18" customHeight="1" x14ac:dyDescent="0.2">
      <c r="A12" s="68">
        <v>8</v>
      </c>
      <c r="B12" s="231">
        <f>'Lane Draws'!AX39</f>
        <v>5</v>
      </c>
      <c r="C12" s="463" t="str">
        <f ca="1">IFERROR(INDIRECT("'"&amp;F12&amp;"-"&amp;A$2&amp;"'!D29"),VLOOKUP(B12,'U17 Non Counters'!$B$3:$D$86,2,FALSE))</f>
        <v>George Russell</v>
      </c>
      <c r="D12" s="463" t="str">
        <f t="shared" ca="1" si="1"/>
        <v/>
      </c>
      <c r="E12" s="463" t="str">
        <f t="shared" ca="1" si="2"/>
        <v/>
      </c>
      <c r="F12" s="70" t="str">
        <f>IFERROR(IF(B12="","",VLOOKUP(B12,Teams!$A$12:$B$29,2,FALSE)),CONCATENATE("NC-",VLOOKUP(B12,'U17 Non Counters'!$B$3:$D$86,3,FALSE)))</f>
        <v>IH</v>
      </c>
      <c r="G12" s="514" t="s">
        <v>117</v>
      </c>
      <c r="H12" s="515"/>
      <c r="I12" s="513" t="s">
        <v>117</v>
      </c>
      <c r="J12" s="515"/>
      <c r="K12" s="513" t="s">
        <v>117</v>
      </c>
      <c r="L12" s="515"/>
      <c r="M12" s="513" t="s">
        <v>117</v>
      </c>
      <c r="N12" s="515"/>
      <c r="O12" s="597" t="s">
        <v>117</v>
      </c>
      <c r="P12" s="599"/>
      <c r="Q12" s="597" t="s">
        <v>117</v>
      </c>
      <c r="R12" s="598"/>
      <c r="S12" s="514" t="s">
        <v>117</v>
      </c>
      <c r="T12" s="515"/>
      <c r="U12" s="467"/>
      <c r="V12" s="497"/>
    </row>
    <row r="13" spans="1:22" ht="18" customHeight="1" x14ac:dyDescent="0.2">
      <c r="A13" s="68">
        <v>9</v>
      </c>
      <c r="B13" s="231">
        <f>'Lane Draws'!BA32</f>
        <v>88</v>
      </c>
      <c r="C13" s="463">
        <f ca="1">IFERROR(INDIRECT("'"&amp;F13&amp;"-"&amp;A$2&amp;"'!D30"),VLOOKUP(B13,'U17 Non Counters'!$B$3:$D$86,2,FALSE))</f>
        <v>0</v>
      </c>
      <c r="D13" s="463" t="str">
        <f t="shared" ca="1" si="1"/>
        <v/>
      </c>
      <c r="E13" s="463" t="str">
        <f t="shared" ca="1" si="2"/>
        <v/>
      </c>
      <c r="F13" s="70" t="str">
        <f>IFERROR(IF(B13="","",VLOOKUP(B13,Teams!$A$12:$B$29,2,FALSE)),CONCATENATE("NC-",VLOOKUP(B13,'U17 Non Counters'!$B$3:$D$86,3,FALSE)))</f>
        <v>TN</v>
      </c>
      <c r="G13" s="514" t="s">
        <v>117</v>
      </c>
      <c r="H13" s="515"/>
      <c r="I13" s="513" t="s">
        <v>117</v>
      </c>
      <c r="J13" s="515"/>
      <c r="K13" s="513" t="s">
        <v>117</v>
      </c>
      <c r="L13" s="515"/>
      <c r="M13" s="513" t="s">
        <v>117</v>
      </c>
      <c r="N13" s="515"/>
      <c r="O13" s="597" t="s">
        <v>117</v>
      </c>
      <c r="P13" s="599"/>
      <c r="Q13" s="597" t="s">
        <v>117</v>
      </c>
      <c r="R13" s="598"/>
      <c r="S13" s="514" t="s">
        <v>117</v>
      </c>
      <c r="T13" s="515"/>
      <c r="U13" s="467"/>
      <c r="V13" s="497"/>
    </row>
    <row r="14" spans="1:22" ht="18" customHeight="1" x14ac:dyDescent="0.2">
      <c r="A14" s="68">
        <v>10</v>
      </c>
      <c r="B14" s="231">
        <f>'Lane Draws'!BA33</f>
        <v>33</v>
      </c>
      <c r="C14" s="463">
        <f ca="1">IFERROR(INDIRECT("'"&amp;F14&amp;"-"&amp;A$2&amp;"'!D30"),VLOOKUP(B14,'U17 Non Counters'!$B$3:$D$86,2,FALSE))</f>
        <v>0</v>
      </c>
      <c r="D14" s="463" t="str">
        <f t="shared" ref="D14:D20" ca="1" si="3">IFERROR(INDIRECT("'"&amp;C14&amp;"'!d18"),"")</f>
        <v/>
      </c>
      <c r="E14" s="463" t="str">
        <f t="shared" ref="E14:E20" ca="1" si="4">IFERROR(INDIRECT("'"&amp;D14&amp;"'!d18"),"")</f>
        <v/>
      </c>
      <c r="F14" s="70" t="str">
        <f>IFERROR(IF(B14="","",VLOOKUP(B14,Teams!$A$12:$B$29,2,FALSE)),CONCATENATE("NC-",VLOOKUP(B14,'U17 Non Counters'!$B$3:$D$86,3,FALSE)))</f>
        <v>BSAC</v>
      </c>
      <c r="G14" s="514" t="s">
        <v>117</v>
      </c>
      <c r="H14" s="515"/>
      <c r="I14" s="513" t="s">
        <v>117</v>
      </c>
      <c r="J14" s="515"/>
      <c r="K14" s="513" t="s">
        <v>117</v>
      </c>
      <c r="L14" s="515"/>
      <c r="M14" s="513" t="s">
        <v>117</v>
      </c>
      <c r="N14" s="515"/>
      <c r="O14" s="597" t="s">
        <v>117</v>
      </c>
      <c r="P14" s="599"/>
      <c r="Q14" s="597" t="s">
        <v>117</v>
      </c>
      <c r="R14" s="598"/>
      <c r="S14" s="514" t="s">
        <v>117</v>
      </c>
      <c r="T14" s="515"/>
      <c r="U14" s="467"/>
      <c r="V14" s="497"/>
    </row>
    <row r="15" spans="1:22" ht="18" customHeight="1" x14ac:dyDescent="0.2">
      <c r="A15" s="68">
        <v>11</v>
      </c>
      <c r="B15" s="231">
        <f>'Lane Draws'!BA34</f>
        <v>11</v>
      </c>
      <c r="C15" s="463" t="str">
        <f ca="1">IFERROR(INDIRECT("'"&amp;F15&amp;"-"&amp;A$2&amp;"'!D30"),VLOOKUP(B15,'U17 Non Counters'!$B$3:$D$86,2,FALSE))</f>
        <v>James McIntosh</v>
      </c>
      <c r="D15" s="463" t="str">
        <f t="shared" ca="1" si="3"/>
        <v/>
      </c>
      <c r="E15" s="463" t="str">
        <f t="shared" ca="1" si="4"/>
        <v/>
      </c>
      <c r="F15" s="70" t="str">
        <f>IFERROR(IF(B15="","",VLOOKUP(B15,Teams!$A$12:$B$29,2,FALSE)),CONCATENATE("NC-",VLOOKUP(B15,'U17 Non Counters'!$B$3:$D$86,3,FALSE)))</f>
        <v>AAAC</v>
      </c>
      <c r="G15" s="514" t="s">
        <v>117</v>
      </c>
      <c r="H15" s="515"/>
      <c r="I15" s="513" t="s">
        <v>117</v>
      </c>
      <c r="J15" s="515"/>
      <c r="K15" s="513" t="s">
        <v>117</v>
      </c>
      <c r="L15" s="515"/>
      <c r="M15" s="513" t="s">
        <v>117</v>
      </c>
      <c r="N15" s="515"/>
      <c r="O15" s="597" t="s">
        <v>117</v>
      </c>
      <c r="P15" s="599"/>
      <c r="Q15" s="597" t="s">
        <v>117</v>
      </c>
      <c r="R15" s="598"/>
      <c r="S15" s="514" t="s">
        <v>117</v>
      </c>
      <c r="T15" s="515"/>
      <c r="U15" s="467"/>
      <c r="V15" s="497"/>
    </row>
    <row r="16" spans="1:22" ht="18" customHeight="1" x14ac:dyDescent="0.2">
      <c r="A16" s="68">
        <v>12</v>
      </c>
      <c r="B16" s="231">
        <f>'Lane Draws'!BA35</f>
        <v>66</v>
      </c>
      <c r="C16" s="463" t="str">
        <f ca="1">IFERROR(INDIRECT("'"&amp;F16&amp;"-"&amp;A$2&amp;"'!D30"),VLOOKUP(B16,'U17 Non Counters'!$B$3:$D$86,2,FALSE))</f>
        <v>Ethan Tulloch</v>
      </c>
      <c r="D16" s="463" t="str">
        <f t="shared" ca="1" si="3"/>
        <v/>
      </c>
      <c r="E16" s="463" t="str">
        <f t="shared" ca="1" si="4"/>
        <v/>
      </c>
      <c r="F16" s="70" t="str">
        <f>IFERROR(IF(B16="","",VLOOKUP(B16,Teams!$A$12:$B$29,2,FALSE)),CONCATENATE("NC-",VLOOKUP(B16,'U17 Non Counters'!$B$3:$D$86,3,FALSE)))</f>
        <v>ISA</v>
      </c>
      <c r="G16" s="514" t="s">
        <v>117</v>
      </c>
      <c r="H16" s="515"/>
      <c r="I16" s="513" t="s">
        <v>117</v>
      </c>
      <c r="J16" s="515"/>
      <c r="K16" s="513" t="s">
        <v>117</v>
      </c>
      <c r="L16" s="515"/>
      <c r="M16" s="513" t="s">
        <v>117</v>
      </c>
      <c r="N16" s="515"/>
      <c r="O16" s="597" t="s">
        <v>117</v>
      </c>
      <c r="P16" s="599"/>
      <c r="Q16" s="597" t="s">
        <v>117</v>
      </c>
      <c r="R16" s="598"/>
      <c r="S16" s="514" t="s">
        <v>117</v>
      </c>
      <c r="T16" s="515"/>
      <c r="U16" s="467"/>
      <c r="V16" s="497"/>
    </row>
    <row r="17" spans="1:22" ht="18" customHeight="1" x14ac:dyDescent="0.2">
      <c r="A17" s="68">
        <v>13</v>
      </c>
      <c r="B17" s="231">
        <f>'Lane Draws'!BA36</f>
        <v>44</v>
      </c>
      <c r="C17" s="463" t="str">
        <f ca="1">IFERROR(INDIRECT("'"&amp;F17&amp;"-"&amp;A$2&amp;"'!D30"),VLOOKUP(B17,'U17 Non Counters'!$B$3:$D$86,2,FALSE))</f>
        <v>Logan Robertson</v>
      </c>
      <c r="D17" s="463" t="str">
        <f t="shared" ca="1" si="3"/>
        <v/>
      </c>
      <c r="E17" s="463" t="str">
        <f t="shared" ca="1" si="4"/>
        <v/>
      </c>
      <c r="F17" s="70" t="str">
        <f>IFERROR(IF(B17="","",VLOOKUP(B17,Teams!$A$12:$B$29,2,FALSE)),CONCATENATE("NC-",VLOOKUP(B17,'U17 Non Counters'!$B$3:$D$86,3,FALSE)))</f>
        <v>DHH</v>
      </c>
      <c r="G17" s="514" t="s">
        <v>117</v>
      </c>
      <c r="H17" s="515"/>
      <c r="I17" s="513" t="s">
        <v>117</v>
      </c>
      <c r="J17" s="515"/>
      <c r="K17" s="513" t="s">
        <v>117</v>
      </c>
      <c r="L17" s="515"/>
      <c r="M17" s="513" t="s">
        <v>117</v>
      </c>
      <c r="N17" s="515"/>
      <c r="O17" s="597" t="s">
        <v>117</v>
      </c>
      <c r="P17" s="599"/>
      <c r="Q17" s="597" t="s">
        <v>117</v>
      </c>
      <c r="R17" s="598"/>
      <c r="S17" s="514" t="s">
        <v>117</v>
      </c>
      <c r="T17" s="515"/>
      <c r="U17" s="467"/>
      <c r="V17" s="497"/>
    </row>
    <row r="18" spans="1:22" ht="18" customHeight="1" x14ac:dyDescent="0.2">
      <c r="A18" s="68">
        <v>14</v>
      </c>
      <c r="B18" s="231">
        <f>'Lane Draws'!BA37</f>
        <v>22</v>
      </c>
      <c r="C18" s="463">
        <f ca="1">IFERROR(INDIRECT("'"&amp;F18&amp;"-"&amp;A$2&amp;"'!D30"),VLOOKUP(B18,'U17 Non Counters'!$B$3:$D$86,2,FALSE))</f>
        <v>0</v>
      </c>
      <c r="D18" s="463" t="str">
        <f t="shared" ca="1" si="3"/>
        <v/>
      </c>
      <c r="E18" s="463" t="str">
        <f t="shared" ca="1" si="4"/>
        <v/>
      </c>
      <c r="F18" s="70" t="str">
        <f>IFERROR(IF(B18="","",VLOOKUP(B18,Teams!$A$12:$B$29,2,FALSE)),CONCATENATE("NC-",VLOOKUP(B18,'U17 Non Counters'!$B$3:$D$86,3,FALSE)))</f>
        <v>ADAC</v>
      </c>
      <c r="G18" s="514" t="s">
        <v>117</v>
      </c>
      <c r="H18" s="515"/>
      <c r="I18" s="513" t="s">
        <v>117</v>
      </c>
      <c r="J18" s="515"/>
      <c r="K18" s="513" t="s">
        <v>117</v>
      </c>
      <c r="L18" s="515"/>
      <c r="M18" s="513" t="s">
        <v>117</v>
      </c>
      <c r="N18" s="515"/>
      <c r="O18" s="597" t="s">
        <v>117</v>
      </c>
      <c r="P18" s="599"/>
      <c r="Q18" s="597" t="s">
        <v>117</v>
      </c>
      <c r="R18" s="598"/>
      <c r="S18" s="514" t="s">
        <v>117</v>
      </c>
      <c r="T18" s="515"/>
      <c r="U18" s="467"/>
      <c r="V18" s="497"/>
    </row>
    <row r="19" spans="1:22" ht="18" customHeight="1" x14ac:dyDescent="0.2">
      <c r="A19" s="68">
        <v>15</v>
      </c>
      <c r="B19" s="231">
        <f>'Lane Draws'!BA38</f>
        <v>77</v>
      </c>
      <c r="C19" s="463">
        <f ca="1">IFERROR(INDIRECT("'"&amp;F19&amp;"-"&amp;A$2&amp;"'!D30"),VLOOKUP(B19,'U17 Non Counters'!$B$3:$D$86,2,FALSE))</f>
        <v>0</v>
      </c>
      <c r="D19" s="463" t="str">
        <f t="shared" ca="1" si="3"/>
        <v/>
      </c>
      <c r="E19" s="463" t="str">
        <f t="shared" ca="1" si="4"/>
        <v/>
      </c>
      <c r="F19" s="70" t="str">
        <f>IFERROR(IF(B19="","",VLOOKUP(B19,Teams!$A$12:$B$29,2,FALSE)),CONCATENATE("NC-",VLOOKUP(B19,'U17 Non Counters'!$B$3:$D$86,3,FALSE)))</f>
        <v>MAC_PSH</v>
      </c>
      <c r="G19" s="514" t="s">
        <v>117</v>
      </c>
      <c r="H19" s="515"/>
      <c r="I19" s="513" t="s">
        <v>117</v>
      </c>
      <c r="J19" s="515"/>
      <c r="K19" s="513" t="s">
        <v>117</v>
      </c>
      <c r="L19" s="515"/>
      <c r="M19" s="513" t="s">
        <v>117</v>
      </c>
      <c r="N19" s="515"/>
      <c r="O19" s="597" t="s">
        <v>117</v>
      </c>
      <c r="P19" s="599"/>
      <c r="Q19" s="597" t="s">
        <v>117</v>
      </c>
      <c r="R19" s="598"/>
      <c r="S19" s="514" t="s">
        <v>117</v>
      </c>
      <c r="T19" s="515"/>
      <c r="U19" s="467"/>
      <c r="V19" s="497"/>
    </row>
    <row r="20" spans="1:22" ht="18" customHeight="1" thickBot="1" x14ac:dyDescent="0.25">
      <c r="A20" s="68">
        <v>16</v>
      </c>
      <c r="B20" s="231">
        <f>'Lane Draws'!BA39</f>
        <v>55</v>
      </c>
      <c r="C20" s="463" t="str">
        <f ca="1">IFERROR(INDIRECT("'"&amp;F20&amp;"-"&amp;A$2&amp;"'!D30"),VLOOKUP(B20,'U17 Non Counters'!$B$3:$D$86,2,FALSE))</f>
        <v>Victor Jude Eze</v>
      </c>
      <c r="D20" s="463" t="str">
        <f t="shared" ca="1" si="3"/>
        <v/>
      </c>
      <c r="E20" s="463" t="str">
        <f t="shared" ca="1" si="4"/>
        <v/>
      </c>
      <c r="F20" s="70" t="str">
        <f>IFERROR(IF(B20="","",VLOOKUP(B20,Teams!$A$12:$B$29,2,FALSE)),CONCATENATE("NC-",VLOOKUP(B20,'U17 Non Counters'!$B$3:$D$86,3,FALSE)))</f>
        <v>IH</v>
      </c>
      <c r="G20" s="514" t="s">
        <v>117</v>
      </c>
      <c r="H20" s="515"/>
      <c r="I20" s="513" t="s">
        <v>117</v>
      </c>
      <c r="J20" s="515"/>
      <c r="K20" s="513" t="s">
        <v>117</v>
      </c>
      <c r="L20" s="515"/>
      <c r="M20" s="513" t="s">
        <v>117</v>
      </c>
      <c r="N20" s="515"/>
      <c r="O20" s="597" t="s">
        <v>117</v>
      </c>
      <c r="P20" s="599"/>
      <c r="Q20" s="597" t="s">
        <v>117</v>
      </c>
      <c r="R20" s="598"/>
      <c r="S20" s="514" t="s">
        <v>117</v>
      </c>
      <c r="T20" s="515"/>
      <c r="U20" s="462"/>
      <c r="V20" s="520"/>
    </row>
    <row r="21" spans="1:22" ht="15.95" customHeight="1" thickBot="1" x14ac:dyDescent="0.25">
      <c r="A21" s="480" t="s">
        <v>118</v>
      </c>
      <c r="B21" s="481"/>
      <c r="C21" s="481"/>
      <c r="D21" s="481"/>
      <c r="E21" s="481"/>
      <c r="F21" s="481"/>
      <c r="G21" s="481"/>
      <c r="H21" s="481"/>
      <c r="I21" s="71"/>
      <c r="J21" s="480" t="s">
        <v>119</v>
      </c>
      <c r="K21" s="481"/>
      <c r="L21" s="481"/>
      <c r="M21" s="481"/>
      <c r="N21" s="481"/>
      <c r="O21" s="481"/>
      <c r="P21" s="481"/>
      <c r="Q21" s="481"/>
      <c r="R21" s="71"/>
      <c r="S21" s="480" t="s">
        <v>139</v>
      </c>
      <c r="T21" s="481"/>
      <c r="U21" s="481"/>
      <c r="V21" s="482"/>
    </row>
    <row r="22" spans="1:22" ht="15.95" customHeight="1" x14ac:dyDescent="0.2">
      <c r="A22" s="72" t="s">
        <v>140</v>
      </c>
      <c r="B22" s="73" t="s">
        <v>141</v>
      </c>
      <c r="C22" s="591" t="s">
        <v>108</v>
      </c>
      <c r="D22" s="592"/>
      <c r="E22" s="592"/>
      <c r="F22" s="228" t="s">
        <v>109</v>
      </c>
      <c r="G22" s="593" t="s">
        <v>116</v>
      </c>
      <c r="H22" s="593"/>
      <c r="I22" s="74" t="s">
        <v>142</v>
      </c>
      <c r="J22" s="72" t="s">
        <v>140</v>
      </c>
      <c r="K22" s="73" t="s">
        <v>141</v>
      </c>
      <c r="L22" s="594" t="s">
        <v>108</v>
      </c>
      <c r="M22" s="595"/>
      <c r="N22" s="596"/>
      <c r="O22" s="228" t="s">
        <v>109</v>
      </c>
      <c r="P22" s="593" t="s">
        <v>116</v>
      </c>
      <c r="Q22" s="593"/>
      <c r="R22" s="73" t="s">
        <v>142</v>
      </c>
      <c r="S22" s="585"/>
      <c r="T22" s="586"/>
      <c r="U22" s="586"/>
      <c r="V22" s="587"/>
    </row>
    <row r="23" spans="1:22" ht="15.95" customHeight="1" thickBot="1" x14ac:dyDescent="0.25">
      <c r="A23" s="229">
        <v>1</v>
      </c>
      <c r="B23" s="58"/>
      <c r="C23" s="484"/>
      <c r="D23" s="581"/>
      <c r="E23" s="581"/>
      <c r="F23" s="60"/>
      <c r="G23" s="513" t="s">
        <v>117</v>
      </c>
      <c r="H23" s="515"/>
      <c r="I23" s="75"/>
      <c r="J23" s="76" t="s">
        <v>143</v>
      </c>
      <c r="K23" s="58"/>
      <c r="L23" s="513"/>
      <c r="M23" s="502"/>
      <c r="N23" s="501"/>
      <c r="O23" s="60"/>
      <c r="P23" s="513" t="s">
        <v>117</v>
      </c>
      <c r="Q23" s="515"/>
      <c r="R23" s="59"/>
      <c r="S23" s="588"/>
      <c r="T23" s="589"/>
      <c r="U23" s="589"/>
      <c r="V23" s="590"/>
    </row>
    <row r="24" spans="1:22" ht="15.95" customHeight="1" x14ac:dyDescent="0.2">
      <c r="A24" s="229">
        <v>2</v>
      </c>
      <c r="B24" s="58"/>
      <c r="C24" s="484"/>
      <c r="D24" s="581"/>
      <c r="E24" s="581"/>
      <c r="F24" s="60"/>
      <c r="G24" s="513" t="s">
        <v>117</v>
      </c>
      <c r="H24" s="515"/>
      <c r="I24" s="75"/>
      <c r="J24" s="76" t="s">
        <v>144</v>
      </c>
      <c r="K24" s="58"/>
      <c r="L24" s="513"/>
      <c r="M24" s="502"/>
      <c r="N24" s="501"/>
      <c r="O24" s="60"/>
      <c r="P24" s="513" t="s">
        <v>117</v>
      </c>
      <c r="Q24" s="515"/>
      <c r="R24" s="59"/>
      <c r="S24" s="585"/>
      <c r="T24" s="586"/>
      <c r="U24" s="586"/>
      <c r="V24" s="587"/>
    </row>
    <row r="25" spans="1:22" ht="15.95" customHeight="1" thickBot="1" x14ac:dyDescent="0.25">
      <c r="A25" s="229">
        <v>3</v>
      </c>
      <c r="B25" s="58"/>
      <c r="C25" s="484"/>
      <c r="D25" s="581"/>
      <c r="E25" s="581"/>
      <c r="F25" s="60"/>
      <c r="G25" s="513" t="s">
        <v>117</v>
      </c>
      <c r="H25" s="515"/>
      <c r="I25" s="75"/>
      <c r="J25" s="76" t="s">
        <v>145</v>
      </c>
      <c r="K25" s="58"/>
      <c r="L25" s="513"/>
      <c r="M25" s="502"/>
      <c r="N25" s="501"/>
      <c r="O25" s="60"/>
      <c r="P25" s="513" t="s">
        <v>117</v>
      </c>
      <c r="Q25" s="515"/>
      <c r="R25" s="59"/>
      <c r="S25" s="588"/>
      <c r="T25" s="589"/>
      <c r="U25" s="589"/>
      <c r="V25" s="590"/>
    </row>
    <row r="26" spans="1:22" ht="15.95" customHeight="1" x14ac:dyDescent="0.2">
      <c r="A26" s="229">
        <v>4</v>
      </c>
      <c r="B26" s="58"/>
      <c r="C26" s="484"/>
      <c r="D26" s="581"/>
      <c r="E26" s="581"/>
      <c r="F26" s="60"/>
      <c r="G26" s="513" t="s">
        <v>117</v>
      </c>
      <c r="H26" s="515"/>
      <c r="I26" s="75"/>
      <c r="J26" s="76" t="s">
        <v>146</v>
      </c>
      <c r="K26" s="58"/>
      <c r="L26" s="513"/>
      <c r="M26" s="502"/>
      <c r="N26" s="501"/>
      <c r="O26" s="60"/>
      <c r="P26" s="513" t="s">
        <v>117</v>
      </c>
      <c r="Q26" s="515"/>
      <c r="R26" s="59"/>
      <c r="S26" s="585"/>
      <c r="T26" s="586"/>
      <c r="U26" s="586"/>
      <c r="V26" s="587"/>
    </row>
    <row r="27" spans="1:22" ht="15.95" customHeight="1" thickBot="1" x14ac:dyDescent="0.25">
      <c r="A27" s="229">
        <v>5</v>
      </c>
      <c r="B27" s="58"/>
      <c r="C27" s="484"/>
      <c r="D27" s="581"/>
      <c r="E27" s="581"/>
      <c r="F27" s="60"/>
      <c r="G27" s="513" t="s">
        <v>117</v>
      </c>
      <c r="H27" s="515"/>
      <c r="I27" s="75"/>
      <c r="J27" s="76" t="s">
        <v>147</v>
      </c>
      <c r="K27" s="58"/>
      <c r="L27" s="513"/>
      <c r="M27" s="502"/>
      <c r="N27" s="501"/>
      <c r="O27" s="60"/>
      <c r="P27" s="513" t="s">
        <v>117</v>
      </c>
      <c r="Q27" s="515"/>
      <c r="R27" s="59"/>
      <c r="S27" s="588"/>
      <c r="T27" s="589"/>
      <c r="U27" s="589"/>
      <c r="V27" s="590"/>
    </row>
    <row r="28" spans="1:22" ht="15.95" customHeight="1" thickBot="1" x14ac:dyDescent="0.25">
      <c r="A28" s="229">
        <v>6</v>
      </c>
      <c r="B28" s="58"/>
      <c r="C28" s="484"/>
      <c r="D28" s="581"/>
      <c r="E28" s="581"/>
      <c r="F28" s="60"/>
      <c r="G28" s="513" t="s">
        <v>117</v>
      </c>
      <c r="H28" s="515"/>
      <c r="I28" s="75"/>
      <c r="J28" s="76" t="s">
        <v>148</v>
      </c>
      <c r="K28" s="58"/>
      <c r="L28" s="513"/>
      <c r="M28" s="502"/>
      <c r="N28" s="501"/>
      <c r="O28" s="60"/>
      <c r="P28" s="513" t="s">
        <v>117</v>
      </c>
      <c r="Q28" s="515"/>
      <c r="R28" s="59"/>
      <c r="S28" s="582" t="s">
        <v>124</v>
      </c>
      <c r="T28" s="583"/>
      <c r="U28" s="583"/>
      <c r="V28" s="584"/>
    </row>
    <row r="29" spans="1:22" ht="15.95" customHeight="1" x14ac:dyDescent="0.2">
      <c r="A29" s="229">
        <v>7</v>
      </c>
      <c r="B29" s="58"/>
      <c r="C29" s="484"/>
      <c r="D29" s="581"/>
      <c r="E29" s="581"/>
      <c r="F29" s="60"/>
      <c r="G29" s="513" t="s">
        <v>117</v>
      </c>
      <c r="H29" s="515"/>
      <c r="I29" s="75"/>
      <c r="J29" s="76" t="s">
        <v>149</v>
      </c>
      <c r="K29" s="58"/>
      <c r="L29" s="513"/>
      <c r="M29" s="502"/>
      <c r="N29" s="501"/>
      <c r="O29" s="60"/>
      <c r="P29" s="513" t="s">
        <v>117</v>
      </c>
      <c r="Q29" s="515"/>
      <c r="R29" s="59"/>
      <c r="S29" s="585"/>
      <c r="T29" s="586"/>
      <c r="U29" s="586"/>
      <c r="V29" s="587"/>
    </row>
    <row r="30" spans="1:22" ht="15.95" customHeight="1" thickBot="1" x14ac:dyDescent="0.25">
      <c r="A30" s="230">
        <v>8</v>
      </c>
      <c r="B30" s="77"/>
      <c r="C30" s="475"/>
      <c r="D30" s="576"/>
      <c r="E30" s="576"/>
      <c r="F30" s="78"/>
      <c r="G30" s="577" t="s">
        <v>117</v>
      </c>
      <c r="H30" s="578"/>
      <c r="I30" s="79"/>
      <c r="J30" s="80" t="s">
        <v>150</v>
      </c>
      <c r="K30" s="77"/>
      <c r="L30" s="577"/>
      <c r="M30" s="579"/>
      <c r="N30" s="580"/>
      <c r="O30" s="78"/>
      <c r="P30" s="577" t="s">
        <v>117</v>
      </c>
      <c r="Q30" s="578"/>
      <c r="R30" s="81"/>
      <c r="S30" s="471"/>
      <c r="T30" s="472"/>
      <c r="U30" s="472"/>
      <c r="V30" s="473"/>
    </row>
  </sheetData>
  <sheetProtection algorithmName="SHA-512" hashValue="Hw/nJFTKlQwe0zD8KUJxShR9bgrPy1IqNcJ0JLu52WXnVEhMCC0ApRjiKjSrAjgMm/JkqGIfEvwJqXwDs/Gidw==" saltValue="Ux5wh9cq+7vla2JyYOYfNA==" spinCount="100000" sheet="1" objects="1" scenarios="1" selectLockedCells="1"/>
  <mergeCells count="222">
    <mergeCell ref="C29:E29"/>
    <mergeCell ref="G29:H29"/>
    <mergeCell ref="L29:N29"/>
    <mergeCell ref="P29:Q29"/>
    <mergeCell ref="S29:V29"/>
    <mergeCell ref="C30:E30"/>
    <mergeCell ref="G30:H30"/>
    <mergeCell ref="L30:N30"/>
    <mergeCell ref="P30:Q30"/>
    <mergeCell ref="S30:V30"/>
    <mergeCell ref="C27:E27"/>
    <mergeCell ref="G27:H27"/>
    <mergeCell ref="L27:N27"/>
    <mergeCell ref="P27:Q27"/>
    <mergeCell ref="S27:V27"/>
    <mergeCell ref="C28:E28"/>
    <mergeCell ref="G28:H28"/>
    <mergeCell ref="L28:N28"/>
    <mergeCell ref="P28:Q28"/>
    <mergeCell ref="S28:V28"/>
    <mergeCell ref="C25:E25"/>
    <mergeCell ref="G25:H25"/>
    <mergeCell ref="L25:N25"/>
    <mergeCell ref="P25:Q25"/>
    <mergeCell ref="S25:V25"/>
    <mergeCell ref="C26:E26"/>
    <mergeCell ref="G26:H26"/>
    <mergeCell ref="L26:N26"/>
    <mergeCell ref="P26:Q26"/>
    <mergeCell ref="S26:V26"/>
    <mergeCell ref="C23:E23"/>
    <mergeCell ref="G23:H23"/>
    <mergeCell ref="L23:N23"/>
    <mergeCell ref="P23:Q23"/>
    <mergeCell ref="S23:V23"/>
    <mergeCell ref="C24:E24"/>
    <mergeCell ref="G24:H24"/>
    <mergeCell ref="L24:N24"/>
    <mergeCell ref="P24:Q24"/>
    <mergeCell ref="S24:V24"/>
    <mergeCell ref="C22:E22"/>
    <mergeCell ref="G22:H22"/>
    <mergeCell ref="L22:N22"/>
    <mergeCell ref="P22:Q22"/>
    <mergeCell ref="S22:V22"/>
    <mergeCell ref="U19:V19"/>
    <mergeCell ref="C20:E20"/>
    <mergeCell ref="G20:H20"/>
    <mergeCell ref="I20:J20"/>
    <mergeCell ref="K20:L20"/>
    <mergeCell ref="M20:N20"/>
    <mergeCell ref="O20:P20"/>
    <mergeCell ref="Q20:R20"/>
    <mergeCell ref="S20:T20"/>
    <mergeCell ref="U20:V20"/>
    <mergeCell ref="C19:E19"/>
    <mergeCell ref="G19:H19"/>
    <mergeCell ref="I19:J19"/>
    <mergeCell ref="K19:L19"/>
    <mergeCell ref="M19:N19"/>
    <mergeCell ref="O19:P19"/>
    <mergeCell ref="Q19:R19"/>
    <mergeCell ref="S19:T19"/>
    <mergeCell ref="A21:H21"/>
    <mergeCell ref="J21:Q21"/>
    <mergeCell ref="S21:V21"/>
    <mergeCell ref="Q17:R17"/>
    <mergeCell ref="S17:T17"/>
    <mergeCell ref="U17:V17"/>
    <mergeCell ref="C18:E18"/>
    <mergeCell ref="G18:H18"/>
    <mergeCell ref="I18:J18"/>
    <mergeCell ref="K18:L18"/>
    <mergeCell ref="M18:N18"/>
    <mergeCell ref="O18:P18"/>
    <mergeCell ref="Q18:R18"/>
    <mergeCell ref="C17:E17"/>
    <mergeCell ref="G17:H17"/>
    <mergeCell ref="I17:J17"/>
    <mergeCell ref="K17:L17"/>
    <mergeCell ref="M17:N17"/>
    <mergeCell ref="O17:P17"/>
    <mergeCell ref="S18:T18"/>
    <mergeCell ref="U18:V18"/>
    <mergeCell ref="C16:E16"/>
    <mergeCell ref="G16:H16"/>
    <mergeCell ref="I16:J16"/>
    <mergeCell ref="K16:L16"/>
    <mergeCell ref="M16:N16"/>
    <mergeCell ref="O16:P16"/>
    <mergeCell ref="Q16:R16"/>
    <mergeCell ref="S16:T16"/>
    <mergeCell ref="U16:V16"/>
    <mergeCell ref="C15:E15"/>
    <mergeCell ref="G15:H15"/>
    <mergeCell ref="I15:J15"/>
    <mergeCell ref="K15:L15"/>
    <mergeCell ref="M15:N15"/>
    <mergeCell ref="O15:P15"/>
    <mergeCell ref="Q15:R15"/>
    <mergeCell ref="S15:T15"/>
    <mergeCell ref="U15:V15"/>
    <mergeCell ref="Q13:R13"/>
    <mergeCell ref="S13:T13"/>
    <mergeCell ref="U13:V13"/>
    <mergeCell ref="C14:E14"/>
    <mergeCell ref="G14:H14"/>
    <mergeCell ref="I14:J14"/>
    <mergeCell ref="K14:L14"/>
    <mergeCell ref="M14:N14"/>
    <mergeCell ref="O14:P14"/>
    <mergeCell ref="Q14:R14"/>
    <mergeCell ref="C13:E13"/>
    <mergeCell ref="G13:H13"/>
    <mergeCell ref="I13:J13"/>
    <mergeCell ref="K13:L13"/>
    <mergeCell ref="M13:N13"/>
    <mergeCell ref="O13:P13"/>
    <mergeCell ref="S14:T14"/>
    <mergeCell ref="U14:V14"/>
    <mergeCell ref="C12:E12"/>
    <mergeCell ref="G12:H12"/>
    <mergeCell ref="I12:J12"/>
    <mergeCell ref="K12:L12"/>
    <mergeCell ref="M12:N12"/>
    <mergeCell ref="O12:P12"/>
    <mergeCell ref="Q12:R12"/>
    <mergeCell ref="S12:T12"/>
    <mergeCell ref="U12:V12"/>
    <mergeCell ref="C11:E11"/>
    <mergeCell ref="G11:H11"/>
    <mergeCell ref="I11:J11"/>
    <mergeCell ref="K11:L11"/>
    <mergeCell ref="M11:N11"/>
    <mergeCell ref="O11:P11"/>
    <mergeCell ref="Q11:R11"/>
    <mergeCell ref="S11:T11"/>
    <mergeCell ref="U11:V11"/>
    <mergeCell ref="Q9:R9"/>
    <mergeCell ref="S9:T9"/>
    <mergeCell ref="U9:V9"/>
    <mergeCell ref="C10:E10"/>
    <mergeCell ref="G10:H10"/>
    <mergeCell ref="I10:J10"/>
    <mergeCell ref="K10:L10"/>
    <mergeCell ref="M10:N10"/>
    <mergeCell ref="O10:P10"/>
    <mergeCell ref="Q10:R10"/>
    <mergeCell ref="C9:E9"/>
    <mergeCell ref="G9:H9"/>
    <mergeCell ref="I9:J9"/>
    <mergeCell ref="K9:L9"/>
    <mergeCell ref="M9:N9"/>
    <mergeCell ref="O9:P9"/>
    <mergeCell ref="S10:T10"/>
    <mergeCell ref="U10:V10"/>
    <mergeCell ref="C8:E8"/>
    <mergeCell ref="G8:H8"/>
    <mergeCell ref="I8:J8"/>
    <mergeCell ref="K8:L8"/>
    <mergeCell ref="M8:N8"/>
    <mergeCell ref="O8:P8"/>
    <mergeCell ref="Q8:R8"/>
    <mergeCell ref="S8:T8"/>
    <mergeCell ref="U8:V8"/>
    <mergeCell ref="C7:E7"/>
    <mergeCell ref="G7:H7"/>
    <mergeCell ref="I7:J7"/>
    <mergeCell ref="K7:L7"/>
    <mergeCell ref="M7:N7"/>
    <mergeCell ref="O7:P7"/>
    <mergeCell ref="Q7:R7"/>
    <mergeCell ref="S7:T7"/>
    <mergeCell ref="U7:V7"/>
    <mergeCell ref="Q5:R5"/>
    <mergeCell ref="S5:T5"/>
    <mergeCell ref="U5:V5"/>
    <mergeCell ref="C6:E6"/>
    <mergeCell ref="G6:H6"/>
    <mergeCell ref="I6:J6"/>
    <mergeCell ref="K6:L6"/>
    <mergeCell ref="M6:N6"/>
    <mergeCell ref="O6:P6"/>
    <mergeCell ref="Q6:R6"/>
    <mergeCell ref="C5:E5"/>
    <mergeCell ref="G5:H5"/>
    <mergeCell ref="I5:J5"/>
    <mergeCell ref="K5:L5"/>
    <mergeCell ref="M5:N5"/>
    <mergeCell ref="O5:P5"/>
    <mergeCell ref="S6:T6"/>
    <mergeCell ref="U6:V6"/>
    <mergeCell ref="S3:T3"/>
    <mergeCell ref="U3:V3"/>
    <mergeCell ref="G4:H4"/>
    <mergeCell ref="I4:J4"/>
    <mergeCell ref="K4:L4"/>
    <mergeCell ref="M4:N4"/>
    <mergeCell ref="O4:P4"/>
    <mergeCell ref="Q4:R4"/>
    <mergeCell ref="S4:T4"/>
    <mergeCell ref="U4:V4"/>
    <mergeCell ref="A3:A4"/>
    <mergeCell ref="B3:B4"/>
    <mergeCell ref="C3:E4"/>
    <mergeCell ref="G3:H3"/>
    <mergeCell ref="I3:J3"/>
    <mergeCell ref="K3:L3"/>
    <mergeCell ref="M3:N3"/>
    <mergeCell ref="O3:P3"/>
    <mergeCell ref="Q3:R3"/>
    <mergeCell ref="A1:E1"/>
    <mergeCell ref="F1:H1"/>
    <mergeCell ref="I1:K1"/>
    <mergeCell ref="L1:O1"/>
    <mergeCell ref="P1:V1"/>
    <mergeCell ref="A2:B2"/>
    <mergeCell ref="C2:D2"/>
    <mergeCell ref="E2:I2"/>
    <mergeCell ref="J2:L2"/>
    <mergeCell ref="M2:Q2"/>
    <mergeCell ref="R2:V2"/>
  </mergeCells>
  <conditionalFormatting sqref="P1:V1">
    <cfRule type="expression" dxfId="6" priority="1">
      <formula>$P$1&lt;&gt;0</formula>
    </cfRule>
  </conditionalFormatting>
  <printOptions horizontalCentered="1"/>
  <pageMargins left="0.23622047244094491" right="0.23622047244094491" top="0.43307086614173229" bottom="0.39370078740157483" header="0.23622047244094491" footer="0.23622047244094491"/>
  <pageSetup paperSize="9" scale="96" orientation="landscape" horizontalDpi="300" verticalDpi="300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5">
    <tabColor theme="4" tint="0.79998168889431442"/>
    <pageSetUpPr fitToPage="1"/>
  </sheetPr>
  <dimension ref="A1:V30"/>
  <sheetViews>
    <sheetView showZeros="0" workbookViewId="0">
      <selection activeCell="E186" sqref="E186"/>
    </sheetView>
  </sheetViews>
  <sheetFormatPr defaultRowHeight="12.75" x14ac:dyDescent="0.2"/>
  <cols>
    <col min="1" max="1" width="4.85546875" style="53" customWidth="1"/>
    <col min="2" max="2" width="5.140625" style="53" customWidth="1"/>
    <col min="3" max="5" width="6.5703125" style="53" customWidth="1"/>
    <col min="6" max="6" width="11.7109375" style="53" customWidth="1"/>
    <col min="7" max="22" width="6.5703125" style="53" customWidth="1"/>
    <col min="23" max="16384" width="9.140625" style="53"/>
  </cols>
  <sheetData>
    <row r="1" spans="1:22" ht="24.95" customHeight="1" x14ac:dyDescent="0.2">
      <c r="A1" s="623" t="s">
        <v>125</v>
      </c>
      <c r="B1" s="624"/>
      <c r="C1" s="624"/>
      <c r="D1" s="624"/>
      <c r="E1" s="624"/>
      <c r="F1" s="625">
        <f ca="1">TODAY()</f>
        <v>43214</v>
      </c>
      <c r="G1" s="544"/>
      <c r="H1" s="545"/>
      <c r="I1" s="626" t="s">
        <v>126</v>
      </c>
      <c r="J1" s="627"/>
      <c r="K1" s="628"/>
      <c r="L1" s="626" t="s">
        <v>210</v>
      </c>
      <c r="M1" s="629"/>
      <c r="N1" s="629"/>
      <c r="O1" s="629"/>
      <c r="P1" s="607">
        <f>IF('Lane Draws'!$BD$42-COUNTIF('Lane Draws'!$BD$32:$BI$39,"&gt;88")=0,0,CONCATENATE('Lane Draws'!$BD$42-COUNTIF('Lane Draws'!$BI$32:$BR$39,"&gt;88"), " Non Counters to put in lanes"))</f>
        <v>0</v>
      </c>
      <c r="Q1" s="608"/>
      <c r="R1" s="608"/>
      <c r="S1" s="608"/>
      <c r="T1" s="608"/>
      <c r="U1" s="608"/>
      <c r="V1" s="609"/>
    </row>
    <row r="2" spans="1:22" ht="24.95" customHeight="1" thickBot="1" x14ac:dyDescent="0.25">
      <c r="A2" s="574" t="s">
        <v>201</v>
      </c>
      <c r="B2" s="575"/>
      <c r="C2" s="636" t="s">
        <v>204</v>
      </c>
      <c r="D2" s="636"/>
      <c r="E2" s="600" t="s">
        <v>192</v>
      </c>
      <c r="F2" s="600"/>
      <c r="G2" s="600"/>
      <c r="H2" s="600"/>
      <c r="I2" s="601"/>
      <c r="J2" s="610" t="s">
        <v>127</v>
      </c>
      <c r="K2" s="610"/>
      <c r="L2" s="610"/>
      <c r="M2" s="610" t="s">
        <v>104</v>
      </c>
      <c r="N2" s="610"/>
      <c r="O2" s="610"/>
      <c r="P2" s="610"/>
      <c r="Q2" s="610"/>
      <c r="R2" s="610" t="s">
        <v>105</v>
      </c>
      <c r="S2" s="611"/>
      <c r="T2" s="611"/>
      <c r="U2" s="611"/>
      <c r="V2" s="612"/>
    </row>
    <row r="3" spans="1:22" x14ac:dyDescent="0.2">
      <c r="A3" s="613" t="s">
        <v>128</v>
      </c>
      <c r="B3" s="615" t="s">
        <v>129</v>
      </c>
      <c r="C3" s="617" t="s">
        <v>130</v>
      </c>
      <c r="D3" s="618"/>
      <c r="E3" s="619"/>
      <c r="F3" s="67"/>
      <c r="G3" s="621" t="s">
        <v>131</v>
      </c>
      <c r="H3" s="622"/>
      <c r="I3" s="622" t="s">
        <v>132</v>
      </c>
      <c r="J3" s="622"/>
      <c r="K3" s="622" t="s">
        <v>133</v>
      </c>
      <c r="L3" s="622"/>
      <c r="M3" s="622" t="s">
        <v>134</v>
      </c>
      <c r="N3" s="622"/>
      <c r="O3" s="630" t="s">
        <v>135</v>
      </c>
      <c r="P3" s="630"/>
      <c r="Q3" s="631" t="s">
        <v>136</v>
      </c>
      <c r="R3" s="631"/>
      <c r="S3" s="622" t="s">
        <v>137</v>
      </c>
      <c r="T3" s="622"/>
      <c r="U3" s="632"/>
      <c r="V3" s="633"/>
    </row>
    <row r="4" spans="1:22" ht="36" customHeight="1" x14ac:dyDescent="0.2">
      <c r="A4" s="614"/>
      <c r="B4" s="616"/>
      <c r="C4" s="620"/>
      <c r="D4" s="618"/>
      <c r="E4" s="619"/>
      <c r="F4" s="226" t="s">
        <v>109</v>
      </c>
      <c r="G4" s="634" t="s">
        <v>116</v>
      </c>
      <c r="H4" s="635"/>
      <c r="I4" s="634" t="s">
        <v>116</v>
      </c>
      <c r="J4" s="635"/>
      <c r="K4" s="634" t="s">
        <v>116</v>
      </c>
      <c r="L4" s="635"/>
      <c r="M4" s="634" t="s">
        <v>116</v>
      </c>
      <c r="N4" s="635"/>
      <c r="O4" s="602" t="s">
        <v>116</v>
      </c>
      <c r="P4" s="603"/>
      <c r="Q4" s="602" t="s">
        <v>116</v>
      </c>
      <c r="R4" s="603"/>
      <c r="S4" s="604" t="s">
        <v>116</v>
      </c>
      <c r="T4" s="526"/>
      <c r="U4" s="605" t="s">
        <v>138</v>
      </c>
      <c r="V4" s="606"/>
    </row>
    <row r="5" spans="1:22" ht="18" customHeight="1" x14ac:dyDescent="0.2">
      <c r="A5" s="68">
        <v>1</v>
      </c>
      <c r="B5" s="231">
        <f>'Lane Draws'!BD32</f>
        <v>8</v>
      </c>
      <c r="C5" s="463">
        <f ca="1">IFERROR(INDIRECT("'"&amp;F5&amp;"-"&amp;A$2&amp;"'!D29"),VLOOKUP(B5,'U20 Non Counters'!$B$3:$D$86,2,FALSE))</f>
        <v>0</v>
      </c>
      <c r="D5" s="463" t="str">
        <f t="shared" ref="D5:E5" ca="1" si="0">IFERROR(INDIRECT("'"&amp;C5&amp;"'!d18"),"")</f>
        <v/>
      </c>
      <c r="E5" s="463" t="str">
        <f t="shared" ca="1" si="0"/>
        <v/>
      </c>
      <c r="F5" s="70" t="str">
        <f>IFERROR(IF(B5="","",VLOOKUP(B5,Teams!$A$12:$B$29,2,FALSE)),CONCATENATE("NC-",VLOOKUP(B5,'U20 Non Counters'!$B$3:$D$86,3,FALSE)))</f>
        <v>TN</v>
      </c>
      <c r="G5" s="514" t="s">
        <v>117</v>
      </c>
      <c r="H5" s="515"/>
      <c r="I5" s="513" t="s">
        <v>117</v>
      </c>
      <c r="J5" s="515"/>
      <c r="K5" s="513" t="s">
        <v>117</v>
      </c>
      <c r="L5" s="515"/>
      <c r="M5" s="513" t="s">
        <v>117</v>
      </c>
      <c r="N5" s="515"/>
      <c r="O5" s="597" t="s">
        <v>117</v>
      </c>
      <c r="P5" s="599"/>
      <c r="Q5" s="597" t="s">
        <v>117</v>
      </c>
      <c r="R5" s="598"/>
      <c r="S5" s="514" t="s">
        <v>117</v>
      </c>
      <c r="T5" s="515"/>
      <c r="U5" s="467"/>
      <c r="V5" s="497"/>
    </row>
    <row r="6" spans="1:22" ht="18" customHeight="1" x14ac:dyDescent="0.2">
      <c r="A6" s="68">
        <v>2</v>
      </c>
      <c r="B6" s="231">
        <f>'Lane Draws'!BD33</f>
        <v>3</v>
      </c>
      <c r="C6" s="463">
        <f ca="1">IFERROR(INDIRECT("'"&amp;F6&amp;"-"&amp;A$2&amp;"'!D29"),VLOOKUP(B6,'U20 Non Counters'!$B$3:$D$86,2,FALSE))</f>
        <v>0</v>
      </c>
      <c r="D6" s="463" t="str">
        <f t="shared" ref="D6:D13" ca="1" si="1">IFERROR(INDIRECT("'"&amp;C6&amp;"'!d18"),"")</f>
        <v/>
      </c>
      <c r="E6" s="463" t="str">
        <f t="shared" ref="E6:E13" ca="1" si="2">IFERROR(INDIRECT("'"&amp;D6&amp;"'!d18"),"")</f>
        <v/>
      </c>
      <c r="F6" s="70" t="str">
        <f>IFERROR(IF(B6="","",VLOOKUP(B6,Teams!$A$12:$B$29,2,FALSE)),CONCATENATE("NC-",VLOOKUP(B6,'U20 Non Counters'!$B$3:$D$86,3,FALSE)))</f>
        <v>BSAC</v>
      </c>
      <c r="G6" s="514" t="s">
        <v>117</v>
      </c>
      <c r="H6" s="515"/>
      <c r="I6" s="513" t="s">
        <v>117</v>
      </c>
      <c r="J6" s="515"/>
      <c r="K6" s="513" t="s">
        <v>117</v>
      </c>
      <c r="L6" s="515"/>
      <c r="M6" s="513" t="s">
        <v>117</v>
      </c>
      <c r="N6" s="515"/>
      <c r="O6" s="597" t="s">
        <v>117</v>
      </c>
      <c r="P6" s="599"/>
      <c r="Q6" s="597" t="s">
        <v>117</v>
      </c>
      <c r="R6" s="598"/>
      <c r="S6" s="514" t="s">
        <v>117</v>
      </c>
      <c r="T6" s="515"/>
      <c r="U6" s="467"/>
      <c r="V6" s="497"/>
    </row>
    <row r="7" spans="1:22" ht="18" customHeight="1" x14ac:dyDescent="0.2">
      <c r="A7" s="68">
        <v>3</v>
      </c>
      <c r="B7" s="231">
        <f>'Lane Draws'!BD34</f>
        <v>1</v>
      </c>
      <c r="C7" s="463" t="str">
        <f ca="1">IFERROR(INDIRECT("'"&amp;F7&amp;"-"&amp;A$2&amp;"'!D29"),VLOOKUP(B7,'U20 Non Counters'!$B$3:$D$86,2,FALSE))</f>
        <v>John Angus</v>
      </c>
      <c r="D7" s="463" t="str">
        <f t="shared" ca="1" si="1"/>
        <v/>
      </c>
      <c r="E7" s="463" t="str">
        <f t="shared" ca="1" si="2"/>
        <v/>
      </c>
      <c r="F7" s="70" t="str">
        <f>IFERROR(IF(B7="","",VLOOKUP(B7,Teams!$A$12:$B$29,2,FALSE)),CONCATENATE("NC-",VLOOKUP(B7,'U20 Non Counters'!$B$3:$D$86,3,FALSE)))</f>
        <v>AAAC</v>
      </c>
      <c r="G7" s="514" t="s">
        <v>117</v>
      </c>
      <c r="H7" s="515"/>
      <c r="I7" s="513" t="s">
        <v>117</v>
      </c>
      <c r="J7" s="515"/>
      <c r="K7" s="513" t="s">
        <v>117</v>
      </c>
      <c r="L7" s="515"/>
      <c r="M7" s="513" t="s">
        <v>117</v>
      </c>
      <c r="N7" s="515"/>
      <c r="O7" s="597" t="s">
        <v>117</v>
      </c>
      <c r="P7" s="599"/>
      <c r="Q7" s="597" t="s">
        <v>117</v>
      </c>
      <c r="R7" s="598"/>
      <c r="S7" s="514" t="s">
        <v>117</v>
      </c>
      <c r="T7" s="515"/>
      <c r="U7" s="467"/>
      <c r="V7" s="497"/>
    </row>
    <row r="8" spans="1:22" ht="18" customHeight="1" x14ac:dyDescent="0.2">
      <c r="A8" s="68">
        <v>4</v>
      </c>
      <c r="B8" s="231">
        <f>'Lane Draws'!BD35</f>
        <v>6</v>
      </c>
      <c r="C8" s="463" t="str">
        <f ca="1">IFERROR(INDIRECT("'"&amp;F8&amp;"-"&amp;A$2&amp;"'!D29"),VLOOKUP(B8,'U20 Non Counters'!$B$3:$D$86,2,FALSE))</f>
        <v>Ross Budge</v>
      </c>
      <c r="D8" s="463" t="str">
        <f t="shared" ca="1" si="1"/>
        <v/>
      </c>
      <c r="E8" s="463" t="str">
        <f t="shared" ca="1" si="2"/>
        <v/>
      </c>
      <c r="F8" s="70" t="str">
        <f>IFERROR(IF(B8="","",VLOOKUP(B8,Teams!$A$12:$B$29,2,FALSE)),CONCATENATE("NC-",VLOOKUP(B8,'U20 Non Counters'!$B$3:$D$86,3,FALSE)))</f>
        <v>ISA</v>
      </c>
      <c r="G8" s="514" t="s">
        <v>117</v>
      </c>
      <c r="H8" s="515"/>
      <c r="I8" s="513" t="s">
        <v>117</v>
      </c>
      <c r="J8" s="515"/>
      <c r="K8" s="513" t="s">
        <v>117</v>
      </c>
      <c r="L8" s="515"/>
      <c r="M8" s="513" t="s">
        <v>117</v>
      </c>
      <c r="N8" s="515"/>
      <c r="O8" s="597" t="s">
        <v>117</v>
      </c>
      <c r="P8" s="599"/>
      <c r="Q8" s="597" t="s">
        <v>117</v>
      </c>
      <c r="R8" s="598"/>
      <c r="S8" s="514" t="s">
        <v>117</v>
      </c>
      <c r="T8" s="515"/>
      <c r="U8" s="467"/>
      <c r="V8" s="497"/>
    </row>
    <row r="9" spans="1:22" ht="18" customHeight="1" x14ac:dyDescent="0.2">
      <c r="A9" s="68">
        <v>5</v>
      </c>
      <c r="B9" s="231">
        <f>'Lane Draws'!BD36</f>
        <v>4</v>
      </c>
      <c r="C9" s="463" t="str">
        <f ca="1">IFERROR(INDIRECT("'"&amp;F9&amp;"-"&amp;A$2&amp;"'!D29"),VLOOKUP(B9,'U20 Non Counters'!$B$3:$D$86,2,FALSE))</f>
        <v>Angus McDonald</v>
      </c>
      <c r="D9" s="463" t="str">
        <f t="shared" ca="1" si="1"/>
        <v/>
      </c>
      <c r="E9" s="463" t="str">
        <f t="shared" ca="1" si="2"/>
        <v/>
      </c>
      <c r="F9" s="70" t="str">
        <f>IFERROR(IF(B9="","",VLOOKUP(B9,Teams!$A$12:$B$29,2,FALSE)),CONCATENATE("NC-",VLOOKUP(B9,'U20 Non Counters'!$B$3:$D$86,3,FALSE)))</f>
        <v>DHH</v>
      </c>
      <c r="G9" s="514" t="s">
        <v>117</v>
      </c>
      <c r="H9" s="515"/>
      <c r="I9" s="513" t="s">
        <v>117</v>
      </c>
      <c r="J9" s="515"/>
      <c r="K9" s="513" t="s">
        <v>117</v>
      </c>
      <c r="L9" s="515"/>
      <c r="M9" s="513" t="s">
        <v>117</v>
      </c>
      <c r="N9" s="515"/>
      <c r="O9" s="597" t="s">
        <v>117</v>
      </c>
      <c r="P9" s="599"/>
      <c r="Q9" s="597" t="s">
        <v>117</v>
      </c>
      <c r="R9" s="598"/>
      <c r="S9" s="514" t="s">
        <v>117</v>
      </c>
      <c r="T9" s="515"/>
      <c r="U9" s="467"/>
      <c r="V9" s="497"/>
    </row>
    <row r="10" spans="1:22" ht="18" customHeight="1" x14ac:dyDescent="0.2">
      <c r="A10" s="68">
        <v>6</v>
      </c>
      <c r="B10" s="231">
        <f>'Lane Draws'!BD37</f>
        <v>2</v>
      </c>
      <c r="C10" s="463">
        <f ca="1">IFERROR(INDIRECT("'"&amp;F10&amp;"-"&amp;A$2&amp;"'!D29"),VLOOKUP(B10,'U20 Non Counters'!$B$3:$D$86,2,FALSE))</f>
        <v>0</v>
      </c>
      <c r="D10" s="463" t="str">
        <f t="shared" ca="1" si="1"/>
        <v/>
      </c>
      <c r="E10" s="463" t="str">
        <f t="shared" ca="1" si="2"/>
        <v/>
      </c>
      <c r="F10" s="70" t="str">
        <f>IFERROR(IF(B10="","",VLOOKUP(B10,Teams!$A$12:$B$29,2,FALSE)),CONCATENATE("NC-",VLOOKUP(B10,'U20 Non Counters'!$B$3:$D$86,3,FALSE)))</f>
        <v>ADAC</v>
      </c>
      <c r="G10" s="514" t="s">
        <v>117</v>
      </c>
      <c r="H10" s="515"/>
      <c r="I10" s="513" t="s">
        <v>117</v>
      </c>
      <c r="J10" s="515"/>
      <c r="K10" s="513" t="s">
        <v>117</v>
      </c>
      <c r="L10" s="515"/>
      <c r="M10" s="513" t="s">
        <v>117</v>
      </c>
      <c r="N10" s="515"/>
      <c r="O10" s="597" t="s">
        <v>117</v>
      </c>
      <c r="P10" s="599"/>
      <c r="Q10" s="597" t="s">
        <v>117</v>
      </c>
      <c r="R10" s="598"/>
      <c r="S10" s="514" t="s">
        <v>117</v>
      </c>
      <c r="T10" s="515"/>
      <c r="U10" s="467"/>
      <c r="V10" s="497"/>
    </row>
    <row r="11" spans="1:22" ht="18" customHeight="1" x14ac:dyDescent="0.2">
      <c r="A11" s="68">
        <v>7</v>
      </c>
      <c r="B11" s="231">
        <f>'Lane Draws'!BD38</f>
        <v>7</v>
      </c>
      <c r="C11" s="463">
        <f ca="1">IFERROR(INDIRECT("'"&amp;F11&amp;"-"&amp;A$2&amp;"'!D29"),VLOOKUP(B11,'U20 Non Counters'!$B$3:$D$86,2,FALSE))</f>
        <v>0</v>
      </c>
      <c r="D11" s="463" t="str">
        <f t="shared" ca="1" si="1"/>
        <v/>
      </c>
      <c r="E11" s="463" t="str">
        <f t="shared" ca="1" si="2"/>
        <v/>
      </c>
      <c r="F11" s="70" t="str">
        <f>IFERROR(IF(B11="","",VLOOKUP(B11,Teams!$A$12:$B$29,2,FALSE)),CONCATENATE("NC-",VLOOKUP(B11,'U20 Non Counters'!$B$3:$D$86,3,FALSE)))</f>
        <v>MAC_PSH</v>
      </c>
      <c r="G11" s="514" t="s">
        <v>117</v>
      </c>
      <c r="H11" s="515"/>
      <c r="I11" s="513" t="s">
        <v>117</v>
      </c>
      <c r="J11" s="515"/>
      <c r="K11" s="513" t="s">
        <v>117</v>
      </c>
      <c r="L11" s="515"/>
      <c r="M11" s="513" t="s">
        <v>117</v>
      </c>
      <c r="N11" s="515"/>
      <c r="O11" s="597" t="s">
        <v>117</v>
      </c>
      <c r="P11" s="599"/>
      <c r="Q11" s="597" t="s">
        <v>117</v>
      </c>
      <c r="R11" s="598"/>
      <c r="S11" s="514" t="s">
        <v>117</v>
      </c>
      <c r="T11" s="515"/>
      <c r="U11" s="467"/>
      <c r="V11" s="497"/>
    </row>
    <row r="12" spans="1:22" ht="18" customHeight="1" x14ac:dyDescent="0.2">
      <c r="A12" s="68">
        <v>8</v>
      </c>
      <c r="B12" s="231">
        <f>'Lane Draws'!BD39</f>
        <v>5</v>
      </c>
      <c r="C12" s="463" t="str">
        <f ca="1">IFERROR(INDIRECT("'"&amp;F12&amp;"-"&amp;A$2&amp;"'!D29"),VLOOKUP(B12,'U20 Non Counters'!$B$3:$D$86,2,FALSE))</f>
        <v>Andrew Bowsher</v>
      </c>
      <c r="D12" s="463" t="str">
        <f t="shared" ca="1" si="1"/>
        <v/>
      </c>
      <c r="E12" s="463" t="str">
        <f t="shared" ca="1" si="2"/>
        <v/>
      </c>
      <c r="F12" s="70" t="str">
        <f>IFERROR(IF(B12="","",VLOOKUP(B12,Teams!$A$12:$B$29,2,FALSE)),CONCATENATE("NC-",VLOOKUP(B12,'U20 Non Counters'!$B$3:$D$86,3,FALSE)))</f>
        <v>IH</v>
      </c>
      <c r="G12" s="514" t="s">
        <v>117</v>
      </c>
      <c r="H12" s="515"/>
      <c r="I12" s="513" t="s">
        <v>117</v>
      </c>
      <c r="J12" s="515"/>
      <c r="K12" s="513" t="s">
        <v>117</v>
      </c>
      <c r="L12" s="515"/>
      <c r="M12" s="513" t="s">
        <v>117</v>
      </c>
      <c r="N12" s="515"/>
      <c r="O12" s="597" t="s">
        <v>117</v>
      </c>
      <c r="P12" s="599"/>
      <c r="Q12" s="597" t="s">
        <v>117</v>
      </c>
      <c r="R12" s="598"/>
      <c r="S12" s="514" t="s">
        <v>117</v>
      </c>
      <c r="T12" s="515"/>
      <c r="U12" s="467"/>
      <c r="V12" s="497"/>
    </row>
    <row r="13" spans="1:22" ht="18" customHeight="1" x14ac:dyDescent="0.2">
      <c r="A13" s="68">
        <v>9</v>
      </c>
      <c r="B13" s="231">
        <f>'Lane Draws'!BG32</f>
        <v>88</v>
      </c>
      <c r="C13" s="463">
        <f ca="1">IFERROR(INDIRECT("'"&amp;F13&amp;"-"&amp;A$2&amp;"'!D30"),VLOOKUP(B13,'U20 Non Counters'!$B$3:$D$86,2,FALSE))</f>
        <v>0</v>
      </c>
      <c r="D13" s="463" t="str">
        <f t="shared" ca="1" si="1"/>
        <v/>
      </c>
      <c r="E13" s="463" t="str">
        <f t="shared" ca="1" si="2"/>
        <v/>
      </c>
      <c r="F13" s="70" t="str">
        <f>IFERROR(IF(B13="","",VLOOKUP(B13,Teams!$A$12:$B$29,2,FALSE)),CONCATENATE("NC-",VLOOKUP(B13,'U20 Non Counters'!$B$3:$D$86,3,FALSE)))</f>
        <v>TN</v>
      </c>
      <c r="G13" s="514" t="s">
        <v>117</v>
      </c>
      <c r="H13" s="515"/>
      <c r="I13" s="513" t="s">
        <v>117</v>
      </c>
      <c r="J13" s="515"/>
      <c r="K13" s="513" t="s">
        <v>117</v>
      </c>
      <c r="L13" s="515"/>
      <c r="M13" s="513" t="s">
        <v>117</v>
      </c>
      <c r="N13" s="515"/>
      <c r="O13" s="597" t="s">
        <v>117</v>
      </c>
      <c r="P13" s="599"/>
      <c r="Q13" s="597" t="s">
        <v>117</v>
      </c>
      <c r="R13" s="598"/>
      <c r="S13" s="514" t="s">
        <v>117</v>
      </c>
      <c r="T13" s="515"/>
      <c r="U13" s="467"/>
      <c r="V13" s="497"/>
    </row>
    <row r="14" spans="1:22" ht="18" customHeight="1" x14ac:dyDescent="0.2">
      <c r="A14" s="68">
        <v>10</v>
      </c>
      <c r="B14" s="231">
        <f>'Lane Draws'!BG33</f>
        <v>33</v>
      </c>
      <c r="C14" s="463">
        <f ca="1">IFERROR(INDIRECT("'"&amp;F14&amp;"-"&amp;A$2&amp;"'!D30"),VLOOKUP(B14,'U20 Non Counters'!$B$3:$D$86,2,FALSE))</f>
        <v>0</v>
      </c>
      <c r="D14" s="463" t="str">
        <f t="shared" ref="D14:D20" ca="1" si="3">IFERROR(INDIRECT("'"&amp;C14&amp;"'!d18"),"")</f>
        <v/>
      </c>
      <c r="E14" s="463" t="str">
        <f t="shared" ref="E14:E20" ca="1" si="4">IFERROR(INDIRECT("'"&amp;D14&amp;"'!d18"),"")</f>
        <v/>
      </c>
      <c r="F14" s="70" t="str">
        <f>IFERROR(IF(B14="","",VLOOKUP(B14,Teams!$A$12:$B$29,2,FALSE)),CONCATENATE("NC-",VLOOKUP(B14,'U20 Non Counters'!$B$3:$D$86,3,FALSE)))</f>
        <v>BSAC</v>
      </c>
      <c r="G14" s="514" t="s">
        <v>117</v>
      </c>
      <c r="H14" s="515"/>
      <c r="I14" s="513" t="s">
        <v>117</v>
      </c>
      <c r="J14" s="515"/>
      <c r="K14" s="513" t="s">
        <v>117</v>
      </c>
      <c r="L14" s="515"/>
      <c r="M14" s="513" t="s">
        <v>117</v>
      </c>
      <c r="N14" s="515"/>
      <c r="O14" s="597" t="s">
        <v>117</v>
      </c>
      <c r="P14" s="599"/>
      <c r="Q14" s="597" t="s">
        <v>117</v>
      </c>
      <c r="R14" s="598"/>
      <c r="S14" s="514" t="s">
        <v>117</v>
      </c>
      <c r="T14" s="515"/>
      <c r="U14" s="467"/>
      <c r="V14" s="497"/>
    </row>
    <row r="15" spans="1:22" ht="18" customHeight="1" x14ac:dyDescent="0.2">
      <c r="A15" s="68">
        <v>11</v>
      </c>
      <c r="B15" s="231">
        <f>'Lane Draws'!BG34</f>
        <v>11</v>
      </c>
      <c r="C15" s="463">
        <f ca="1">IFERROR(INDIRECT("'"&amp;F15&amp;"-"&amp;A$2&amp;"'!D30"),VLOOKUP(B15,'U20 Non Counters'!$B$3:$D$86,2,FALSE))</f>
        <v>0</v>
      </c>
      <c r="D15" s="463" t="str">
        <f t="shared" ca="1" si="3"/>
        <v/>
      </c>
      <c r="E15" s="463" t="str">
        <f t="shared" ca="1" si="4"/>
        <v/>
      </c>
      <c r="F15" s="70" t="str">
        <f>IFERROR(IF(B15="","",VLOOKUP(B15,Teams!$A$12:$B$29,2,FALSE)),CONCATENATE("NC-",VLOOKUP(B15,'U20 Non Counters'!$B$3:$D$86,3,FALSE)))</f>
        <v>AAAC</v>
      </c>
      <c r="G15" s="514" t="s">
        <v>117</v>
      </c>
      <c r="H15" s="515"/>
      <c r="I15" s="513" t="s">
        <v>117</v>
      </c>
      <c r="J15" s="515"/>
      <c r="K15" s="513" t="s">
        <v>117</v>
      </c>
      <c r="L15" s="515"/>
      <c r="M15" s="513" t="s">
        <v>117</v>
      </c>
      <c r="N15" s="515"/>
      <c r="O15" s="597" t="s">
        <v>117</v>
      </c>
      <c r="P15" s="599"/>
      <c r="Q15" s="597" t="s">
        <v>117</v>
      </c>
      <c r="R15" s="598"/>
      <c r="S15" s="514" t="s">
        <v>117</v>
      </c>
      <c r="T15" s="515"/>
      <c r="U15" s="467"/>
      <c r="V15" s="497"/>
    </row>
    <row r="16" spans="1:22" ht="18" customHeight="1" x14ac:dyDescent="0.2">
      <c r="A16" s="68">
        <v>12</v>
      </c>
      <c r="B16" s="231">
        <f>'Lane Draws'!BG35</f>
        <v>66</v>
      </c>
      <c r="C16" s="463" t="str">
        <f ca="1">IFERROR(INDIRECT("'"&amp;F16&amp;"-"&amp;A$2&amp;"'!D30"),VLOOKUP(B16,'U20 Non Counters'!$B$3:$D$86,2,FALSE))</f>
        <v>Jeremiasz Kaluzinski</v>
      </c>
      <c r="D16" s="463" t="str">
        <f t="shared" ca="1" si="3"/>
        <v/>
      </c>
      <c r="E16" s="463" t="str">
        <f t="shared" ca="1" si="4"/>
        <v/>
      </c>
      <c r="F16" s="70" t="str">
        <f>IFERROR(IF(B16="","",VLOOKUP(B16,Teams!$A$12:$B$29,2,FALSE)),CONCATENATE("NC-",VLOOKUP(B16,'U20 Non Counters'!$B$3:$D$86,3,FALSE)))</f>
        <v>ISA</v>
      </c>
      <c r="G16" s="514" t="s">
        <v>117</v>
      </c>
      <c r="H16" s="515"/>
      <c r="I16" s="513" t="s">
        <v>117</v>
      </c>
      <c r="J16" s="515"/>
      <c r="K16" s="513" t="s">
        <v>117</v>
      </c>
      <c r="L16" s="515"/>
      <c r="M16" s="513" t="s">
        <v>117</v>
      </c>
      <c r="N16" s="515"/>
      <c r="O16" s="597" t="s">
        <v>117</v>
      </c>
      <c r="P16" s="599"/>
      <c r="Q16" s="597" t="s">
        <v>117</v>
      </c>
      <c r="R16" s="598"/>
      <c r="S16" s="514" t="s">
        <v>117</v>
      </c>
      <c r="T16" s="515"/>
      <c r="U16" s="467"/>
      <c r="V16" s="497"/>
    </row>
    <row r="17" spans="1:22" ht="18" customHeight="1" x14ac:dyDescent="0.2">
      <c r="A17" s="68">
        <v>13</v>
      </c>
      <c r="B17" s="231">
        <f>'Lane Draws'!BG36</f>
        <v>44</v>
      </c>
      <c r="C17" s="463">
        <f ca="1">IFERROR(INDIRECT("'"&amp;F17&amp;"-"&amp;A$2&amp;"'!D30"),VLOOKUP(B17,'U20 Non Counters'!$B$3:$D$86,2,FALSE))</f>
        <v>0</v>
      </c>
      <c r="D17" s="463" t="str">
        <f t="shared" ca="1" si="3"/>
        <v/>
      </c>
      <c r="E17" s="463" t="str">
        <f t="shared" ca="1" si="4"/>
        <v/>
      </c>
      <c r="F17" s="70" t="str">
        <f>IFERROR(IF(B17="","",VLOOKUP(B17,Teams!$A$12:$B$29,2,FALSE)),CONCATENATE("NC-",VLOOKUP(B17,'U20 Non Counters'!$B$3:$D$86,3,FALSE)))</f>
        <v>DHH</v>
      </c>
      <c r="G17" s="514" t="s">
        <v>117</v>
      </c>
      <c r="H17" s="515"/>
      <c r="I17" s="513" t="s">
        <v>117</v>
      </c>
      <c r="J17" s="515"/>
      <c r="K17" s="513" t="s">
        <v>117</v>
      </c>
      <c r="L17" s="515"/>
      <c r="M17" s="513" t="s">
        <v>117</v>
      </c>
      <c r="N17" s="515"/>
      <c r="O17" s="597" t="s">
        <v>117</v>
      </c>
      <c r="P17" s="599"/>
      <c r="Q17" s="597" t="s">
        <v>117</v>
      </c>
      <c r="R17" s="598"/>
      <c r="S17" s="514" t="s">
        <v>117</v>
      </c>
      <c r="T17" s="515"/>
      <c r="U17" s="467"/>
      <c r="V17" s="497"/>
    </row>
    <row r="18" spans="1:22" ht="18" customHeight="1" x14ac:dyDescent="0.2">
      <c r="A18" s="68">
        <v>14</v>
      </c>
      <c r="B18" s="231">
        <f>'Lane Draws'!BG37</f>
        <v>22</v>
      </c>
      <c r="C18" s="463">
        <f ca="1">IFERROR(INDIRECT("'"&amp;F18&amp;"-"&amp;A$2&amp;"'!D30"),VLOOKUP(B18,'U20 Non Counters'!$B$3:$D$86,2,FALSE))</f>
        <v>0</v>
      </c>
      <c r="D18" s="463" t="str">
        <f t="shared" ca="1" si="3"/>
        <v/>
      </c>
      <c r="E18" s="463" t="str">
        <f t="shared" ca="1" si="4"/>
        <v/>
      </c>
      <c r="F18" s="70" t="str">
        <f>IFERROR(IF(B18="","",VLOOKUP(B18,Teams!$A$12:$B$29,2,FALSE)),CONCATENATE("NC-",VLOOKUP(B18,'U20 Non Counters'!$B$3:$D$86,3,FALSE)))</f>
        <v>ADAC</v>
      </c>
      <c r="G18" s="514" t="s">
        <v>117</v>
      </c>
      <c r="H18" s="515"/>
      <c r="I18" s="513" t="s">
        <v>117</v>
      </c>
      <c r="J18" s="515"/>
      <c r="K18" s="513" t="s">
        <v>117</v>
      </c>
      <c r="L18" s="515"/>
      <c r="M18" s="513" t="s">
        <v>117</v>
      </c>
      <c r="N18" s="515"/>
      <c r="O18" s="597" t="s">
        <v>117</v>
      </c>
      <c r="P18" s="599"/>
      <c r="Q18" s="597" t="s">
        <v>117</v>
      </c>
      <c r="R18" s="598"/>
      <c r="S18" s="514" t="s">
        <v>117</v>
      </c>
      <c r="T18" s="515"/>
      <c r="U18" s="467"/>
      <c r="V18" s="497"/>
    </row>
    <row r="19" spans="1:22" ht="18" customHeight="1" x14ac:dyDescent="0.2">
      <c r="A19" s="68">
        <v>15</v>
      </c>
      <c r="B19" s="231">
        <f>'Lane Draws'!BG38</f>
        <v>77</v>
      </c>
      <c r="C19" s="463">
        <f ca="1">IFERROR(INDIRECT("'"&amp;F19&amp;"-"&amp;A$2&amp;"'!D30"),VLOOKUP(B19,'U20 Non Counters'!$B$3:$D$86,2,FALSE))</f>
        <v>0</v>
      </c>
      <c r="D19" s="463" t="str">
        <f t="shared" ca="1" si="3"/>
        <v/>
      </c>
      <c r="E19" s="463" t="str">
        <f t="shared" ca="1" si="4"/>
        <v/>
      </c>
      <c r="F19" s="70" t="str">
        <f>IFERROR(IF(B19="","",VLOOKUP(B19,Teams!$A$12:$B$29,2,FALSE)),CONCATENATE("NC-",VLOOKUP(B19,'U20 Non Counters'!$B$3:$D$86,3,FALSE)))</f>
        <v>MAC_PSH</v>
      </c>
      <c r="G19" s="514" t="s">
        <v>117</v>
      </c>
      <c r="H19" s="515"/>
      <c r="I19" s="513" t="s">
        <v>117</v>
      </c>
      <c r="J19" s="515"/>
      <c r="K19" s="513" t="s">
        <v>117</v>
      </c>
      <c r="L19" s="515"/>
      <c r="M19" s="513" t="s">
        <v>117</v>
      </c>
      <c r="N19" s="515"/>
      <c r="O19" s="597" t="s">
        <v>117</v>
      </c>
      <c r="P19" s="599"/>
      <c r="Q19" s="597" t="s">
        <v>117</v>
      </c>
      <c r="R19" s="598"/>
      <c r="S19" s="514" t="s">
        <v>117</v>
      </c>
      <c r="T19" s="515"/>
      <c r="U19" s="467"/>
      <c r="V19" s="497"/>
    </row>
    <row r="20" spans="1:22" ht="18" customHeight="1" thickBot="1" x14ac:dyDescent="0.25">
      <c r="A20" s="68">
        <v>16</v>
      </c>
      <c r="B20" s="231">
        <f>'Lane Draws'!BG39</f>
        <v>55</v>
      </c>
      <c r="C20" s="463" t="str">
        <f ca="1">IFERROR(INDIRECT("'"&amp;F20&amp;"-"&amp;A$2&amp;"'!D30"),VLOOKUP(B20,'U20 Non Counters'!$B$3:$D$86,2,FALSE))</f>
        <v>Harry Zagorshi</v>
      </c>
      <c r="D20" s="463" t="str">
        <f t="shared" ca="1" si="3"/>
        <v/>
      </c>
      <c r="E20" s="463" t="str">
        <f t="shared" ca="1" si="4"/>
        <v/>
      </c>
      <c r="F20" s="70" t="str">
        <f>IFERROR(IF(B20="","",VLOOKUP(B20,Teams!$A$12:$B$29,2,FALSE)),CONCATENATE("NC-",VLOOKUP(B20,'U20 Non Counters'!$B$3:$D$86,3,FALSE)))</f>
        <v>IH</v>
      </c>
      <c r="G20" s="514" t="s">
        <v>117</v>
      </c>
      <c r="H20" s="515"/>
      <c r="I20" s="513" t="s">
        <v>117</v>
      </c>
      <c r="J20" s="515"/>
      <c r="K20" s="513" t="s">
        <v>117</v>
      </c>
      <c r="L20" s="515"/>
      <c r="M20" s="513" t="s">
        <v>117</v>
      </c>
      <c r="N20" s="515"/>
      <c r="O20" s="597" t="s">
        <v>117</v>
      </c>
      <c r="P20" s="599"/>
      <c r="Q20" s="597" t="s">
        <v>117</v>
      </c>
      <c r="R20" s="598"/>
      <c r="S20" s="514" t="s">
        <v>117</v>
      </c>
      <c r="T20" s="515"/>
      <c r="U20" s="462"/>
      <c r="V20" s="520"/>
    </row>
    <row r="21" spans="1:22" ht="15.95" customHeight="1" thickBot="1" x14ac:dyDescent="0.25">
      <c r="A21" s="480" t="s">
        <v>118</v>
      </c>
      <c r="B21" s="481"/>
      <c r="C21" s="481"/>
      <c r="D21" s="481"/>
      <c r="E21" s="481"/>
      <c r="F21" s="481"/>
      <c r="G21" s="481"/>
      <c r="H21" s="481"/>
      <c r="I21" s="71"/>
      <c r="J21" s="480" t="s">
        <v>119</v>
      </c>
      <c r="K21" s="481"/>
      <c r="L21" s="481"/>
      <c r="M21" s="481"/>
      <c r="N21" s="481"/>
      <c r="O21" s="481"/>
      <c r="P21" s="481"/>
      <c r="Q21" s="481"/>
      <c r="R21" s="71"/>
      <c r="S21" s="480" t="s">
        <v>139</v>
      </c>
      <c r="T21" s="481"/>
      <c r="U21" s="481"/>
      <c r="V21" s="482"/>
    </row>
    <row r="22" spans="1:22" ht="15.95" customHeight="1" x14ac:dyDescent="0.2">
      <c r="A22" s="72" t="s">
        <v>140</v>
      </c>
      <c r="B22" s="73" t="s">
        <v>141</v>
      </c>
      <c r="C22" s="591" t="s">
        <v>108</v>
      </c>
      <c r="D22" s="592"/>
      <c r="E22" s="592"/>
      <c r="F22" s="228" t="s">
        <v>109</v>
      </c>
      <c r="G22" s="593" t="s">
        <v>116</v>
      </c>
      <c r="H22" s="593"/>
      <c r="I22" s="74" t="s">
        <v>142</v>
      </c>
      <c r="J22" s="72" t="s">
        <v>140</v>
      </c>
      <c r="K22" s="73" t="s">
        <v>141</v>
      </c>
      <c r="L22" s="594" t="s">
        <v>108</v>
      </c>
      <c r="M22" s="595"/>
      <c r="N22" s="596"/>
      <c r="O22" s="228" t="s">
        <v>109</v>
      </c>
      <c r="P22" s="593" t="s">
        <v>116</v>
      </c>
      <c r="Q22" s="593"/>
      <c r="R22" s="73" t="s">
        <v>142</v>
      </c>
      <c r="S22" s="585"/>
      <c r="T22" s="586"/>
      <c r="U22" s="586"/>
      <c r="V22" s="587"/>
    </row>
    <row r="23" spans="1:22" ht="15.95" customHeight="1" thickBot="1" x14ac:dyDescent="0.25">
      <c r="A23" s="229">
        <v>1</v>
      </c>
      <c r="B23" s="58"/>
      <c r="C23" s="484"/>
      <c r="D23" s="581"/>
      <c r="E23" s="581"/>
      <c r="F23" s="60"/>
      <c r="G23" s="513" t="s">
        <v>117</v>
      </c>
      <c r="H23" s="515"/>
      <c r="I23" s="75"/>
      <c r="J23" s="76" t="s">
        <v>143</v>
      </c>
      <c r="K23" s="58"/>
      <c r="L23" s="513"/>
      <c r="M23" s="502"/>
      <c r="N23" s="501"/>
      <c r="O23" s="60"/>
      <c r="P23" s="513" t="s">
        <v>117</v>
      </c>
      <c r="Q23" s="515"/>
      <c r="R23" s="59"/>
      <c r="S23" s="588"/>
      <c r="T23" s="589"/>
      <c r="U23" s="589"/>
      <c r="V23" s="590"/>
    </row>
    <row r="24" spans="1:22" ht="15.95" customHeight="1" x14ac:dyDescent="0.2">
      <c r="A24" s="229">
        <v>2</v>
      </c>
      <c r="B24" s="58"/>
      <c r="C24" s="484"/>
      <c r="D24" s="581"/>
      <c r="E24" s="581"/>
      <c r="F24" s="60"/>
      <c r="G24" s="513" t="s">
        <v>117</v>
      </c>
      <c r="H24" s="515"/>
      <c r="I24" s="75"/>
      <c r="J24" s="76" t="s">
        <v>144</v>
      </c>
      <c r="K24" s="58"/>
      <c r="L24" s="513"/>
      <c r="M24" s="502"/>
      <c r="N24" s="501"/>
      <c r="O24" s="60"/>
      <c r="P24" s="513" t="s">
        <v>117</v>
      </c>
      <c r="Q24" s="515"/>
      <c r="R24" s="59"/>
      <c r="S24" s="585"/>
      <c r="T24" s="586"/>
      <c r="U24" s="586"/>
      <c r="V24" s="587"/>
    </row>
    <row r="25" spans="1:22" ht="15.95" customHeight="1" thickBot="1" x14ac:dyDescent="0.25">
      <c r="A25" s="229">
        <v>3</v>
      </c>
      <c r="B25" s="58"/>
      <c r="C25" s="484"/>
      <c r="D25" s="581"/>
      <c r="E25" s="581"/>
      <c r="F25" s="60"/>
      <c r="G25" s="513" t="s">
        <v>117</v>
      </c>
      <c r="H25" s="515"/>
      <c r="I25" s="75"/>
      <c r="J25" s="76" t="s">
        <v>145</v>
      </c>
      <c r="K25" s="58"/>
      <c r="L25" s="513"/>
      <c r="M25" s="502"/>
      <c r="N25" s="501"/>
      <c r="O25" s="60"/>
      <c r="P25" s="513" t="s">
        <v>117</v>
      </c>
      <c r="Q25" s="515"/>
      <c r="R25" s="59"/>
      <c r="S25" s="588"/>
      <c r="T25" s="589"/>
      <c r="U25" s="589"/>
      <c r="V25" s="590"/>
    </row>
    <row r="26" spans="1:22" ht="15.95" customHeight="1" x14ac:dyDescent="0.2">
      <c r="A26" s="229">
        <v>4</v>
      </c>
      <c r="B26" s="58"/>
      <c r="C26" s="484"/>
      <c r="D26" s="581"/>
      <c r="E26" s="581"/>
      <c r="F26" s="60"/>
      <c r="G26" s="513" t="s">
        <v>117</v>
      </c>
      <c r="H26" s="515"/>
      <c r="I26" s="75"/>
      <c r="J26" s="76" t="s">
        <v>146</v>
      </c>
      <c r="K26" s="58"/>
      <c r="L26" s="513"/>
      <c r="M26" s="502"/>
      <c r="N26" s="501"/>
      <c r="O26" s="60"/>
      <c r="P26" s="513" t="s">
        <v>117</v>
      </c>
      <c r="Q26" s="515"/>
      <c r="R26" s="59"/>
      <c r="S26" s="585"/>
      <c r="T26" s="586"/>
      <c r="U26" s="586"/>
      <c r="V26" s="587"/>
    </row>
    <row r="27" spans="1:22" ht="15.95" customHeight="1" thickBot="1" x14ac:dyDescent="0.25">
      <c r="A27" s="229">
        <v>5</v>
      </c>
      <c r="B27" s="58"/>
      <c r="C27" s="484"/>
      <c r="D27" s="581"/>
      <c r="E27" s="581"/>
      <c r="F27" s="60"/>
      <c r="G27" s="513" t="s">
        <v>117</v>
      </c>
      <c r="H27" s="515"/>
      <c r="I27" s="75"/>
      <c r="J27" s="76" t="s">
        <v>147</v>
      </c>
      <c r="K27" s="58"/>
      <c r="L27" s="513"/>
      <c r="M27" s="502"/>
      <c r="N27" s="501"/>
      <c r="O27" s="60"/>
      <c r="P27" s="513" t="s">
        <v>117</v>
      </c>
      <c r="Q27" s="515"/>
      <c r="R27" s="59"/>
      <c r="S27" s="588"/>
      <c r="T27" s="589"/>
      <c r="U27" s="589"/>
      <c r="V27" s="590"/>
    </row>
    <row r="28" spans="1:22" ht="15.95" customHeight="1" thickBot="1" x14ac:dyDescent="0.25">
      <c r="A28" s="229">
        <v>6</v>
      </c>
      <c r="B28" s="58"/>
      <c r="C28" s="484"/>
      <c r="D28" s="581"/>
      <c r="E28" s="581"/>
      <c r="F28" s="60"/>
      <c r="G28" s="513" t="s">
        <v>117</v>
      </c>
      <c r="H28" s="515"/>
      <c r="I28" s="75"/>
      <c r="J28" s="76" t="s">
        <v>148</v>
      </c>
      <c r="K28" s="58"/>
      <c r="L28" s="513"/>
      <c r="M28" s="502"/>
      <c r="N28" s="501"/>
      <c r="O28" s="60"/>
      <c r="P28" s="513" t="s">
        <v>117</v>
      </c>
      <c r="Q28" s="515"/>
      <c r="R28" s="59"/>
      <c r="S28" s="582" t="s">
        <v>124</v>
      </c>
      <c r="T28" s="583"/>
      <c r="U28" s="583"/>
      <c r="V28" s="584"/>
    </row>
    <row r="29" spans="1:22" ht="15.95" customHeight="1" x14ac:dyDescent="0.2">
      <c r="A29" s="229">
        <v>7</v>
      </c>
      <c r="B29" s="58"/>
      <c r="C29" s="484"/>
      <c r="D29" s="581"/>
      <c r="E29" s="581"/>
      <c r="F29" s="60"/>
      <c r="G29" s="513" t="s">
        <v>117</v>
      </c>
      <c r="H29" s="515"/>
      <c r="I29" s="75"/>
      <c r="J29" s="76" t="s">
        <v>149</v>
      </c>
      <c r="K29" s="58"/>
      <c r="L29" s="513"/>
      <c r="M29" s="502"/>
      <c r="N29" s="501"/>
      <c r="O29" s="60"/>
      <c r="P29" s="513" t="s">
        <v>117</v>
      </c>
      <c r="Q29" s="515"/>
      <c r="R29" s="59"/>
      <c r="S29" s="585"/>
      <c r="T29" s="586"/>
      <c r="U29" s="586"/>
      <c r="V29" s="587"/>
    </row>
    <row r="30" spans="1:22" ht="15.95" customHeight="1" thickBot="1" x14ac:dyDescent="0.25">
      <c r="A30" s="230">
        <v>8</v>
      </c>
      <c r="B30" s="77"/>
      <c r="C30" s="475"/>
      <c r="D30" s="576"/>
      <c r="E30" s="576"/>
      <c r="F30" s="78"/>
      <c r="G30" s="577" t="s">
        <v>117</v>
      </c>
      <c r="H30" s="578"/>
      <c r="I30" s="79"/>
      <c r="J30" s="80" t="s">
        <v>150</v>
      </c>
      <c r="K30" s="77"/>
      <c r="L30" s="577"/>
      <c r="M30" s="579"/>
      <c r="N30" s="580"/>
      <c r="O30" s="78"/>
      <c r="P30" s="577" t="s">
        <v>117</v>
      </c>
      <c r="Q30" s="578"/>
      <c r="R30" s="81"/>
      <c r="S30" s="471"/>
      <c r="T30" s="472"/>
      <c r="U30" s="472"/>
      <c r="V30" s="473"/>
    </row>
  </sheetData>
  <sheetProtection algorithmName="SHA-512" hashValue="4XkzSN1nR87/bKe+qQkITlBVUiT4Qb6leSXmwN00xciz8tC3sLLT3NM6EPhCvMB8udR9N8YljwONfYgSfgM0/g==" saltValue="ImhN65nTiXQyjYYh4eZ3jw==" spinCount="100000" sheet="1" objects="1" scenarios="1" selectLockedCells="1"/>
  <mergeCells count="222">
    <mergeCell ref="C29:E29"/>
    <mergeCell ref="G29:H29"/>
    <mergeCell ref="L29:N29"/>
    <mergeCell ref="P29:Q29"/>
    <mergeCell ref="S29:V29"/>
    <mergeCell ref="C30:E30"/>
    <mergeCell ref="G30:H30"/>
    <mergeCell ref="L30:N30"/>
    <mergeCell ref="P30:Q30"/>
    <mergeCell ref="S30:V30"/>
    <mergeCell ref="C27:E27"/>
    <mergeCell ref="G27:H27"/>
    <mergeCell ref="L27:N27"/>
    <mergeCell ref="P27:Q27"/>
    <mergeCell ref="S27:V27"/>
    <mergeCell ref="C28:E28"/>
    <mergeCell ref="G28:H28"/>
    <mergeCell ref="L28:N28"/>
    <mergeCell ref="P28:Q28"/>
    <mergeCell ref="S28:V28"/>
    <mergeCell ref="C25:E25"/>
    <mergeCell ref="G25:H25"/>
    <mergeCell ref="L25:N25"/>
    <mergeCell ref="P25:Q25"/>
    <mergeCell ref="S25:V25"/>
    <mergeCell ref="C26:E26"/>
    <mergeCell ref="G26:H26"/>
    <mergeCell ref="L26:N26"/>
    <mergeCell ref="P26:Q26"/>
    <mergeCell ref="S26:V26"/>
    <mergeCell ref="C23:E23"/>
    <mergeCell ref="G23:H23"/>
    <mergeCell ref="L23:N23"/>
    <mergeCell ref="P23:Q23"/>
    <mergeCell ref="S23:V23"/>
    <mergeCell ref="C24:E24"/>
    <mergeCell ref="G24:H24"/>
    <mergeCell ref="L24:N24"/>
    <mergeCell ref="P24:Q24"/>
    <mergeCell ref="S24:V24"/>
    <mergeCell ref="C22:E22"/>
    <mergeCell ref="G22:H22"/>
    <mergeCell ref="L22:N22"/>
    <mergeCell ref="P22:Q22"/>
    <mergeCell ref="S22:V22"/>
    <mergeCell ref="U19:V19"/>
    <mergeCell ref="C20:E20"/>
    <mergeCell ref="G20:H20"/>
    <mergeCell ref="I20:J20"/>
    <mergeCell ref="K20:L20"/>
    <mergeCell ref="M20:N20"/>
    <mergeCell ref="O20:P20"/>
    <mergeCell ref="Q20:R20"/>
    <mergeCell ref="S20:T20"/>
    <mergeCell ref="U20:V20"/>
    <mergeCell ref="C19:E19"/>
    <mergeCell ref="G19:H19"/>
    <mergeCell ref="I19:J19"/>
    <mergeCell ref="K19:L19"/>
    <mergeCell ref="M19:N19"/>
    <mergeCell ref="O19:P19"/>
    <mergeCell ref="Q19:R19"/>
    <mergeCell ref="S19:T19"/>
    <mergeCell ref="A21:H21"/>
    <mergeCell ref="J21:Q21"/>
    <mergeCell ref="S21:V21"/>
    <mergeCell ref="Q17:R17"/>
    <mergeCell ref="S17:T17"/>
    <mergeCell ref="U17:V17"/>
    <mergeCell ref="C18:E18"/>
    <mergeCell ref="G18:H18"/>
    <mergeCell ref="I18:J18"/>
    <mergeCell ref="K18:L18"/>
    <mergeCell ref="M18:N18"/>
    <mergeCell ref="O18:P18"/>
    <mergeCell ref="Q18:R18"/>
    <mergeCell ref="C17:E17"/>
    <mergeCell ref="G17:H17"/>
    <mergeCell ref="I17:J17"/>
    <mergeCell ref="K17:L17"/>
    <mergeCell ref="M17:N17"/>
    <mergeCell ref="O17:P17"/>
    <mergeCell ref="S18:T18"/>
    <mergeCell ref="U18:V18"/>
    <mergeCell ref="C16:E16"/>
    <mergeCell ref="G16:H16"/>
    <mergeCell ref="I16:J16"/>
    <mergeCell ref="K16:L16"/>
    <mergeCell ref="M16:N16"/>
    <mergeCell ref="O16:P16"/>
    <mergeCell ref="Q16:R16"/>
    <mergeCell ref="S16:T16"/>
    <mergeCell ref="U16:V16"/>
    <mergeCell ref="C15:E15"/>
    <mergeCell ref="G15:H15"/>
    <mergeCell ref="I15:J15"/>
    <mergeCell ref="K15:L15"/>
    <mergeCell ref="M15:N15"/>
    <mergeCell ref="O15:P15"/>
    <mergeCell ref="Q15:R15"/>
    <mergeCell ref="S15:T15"/>
    <mergeCell ref="U15:V15"/>
    <mergeCell ref="Q13:R13"/>
    <mergeCell ref="S13:T13"/>
    <mergeCell ref="U13:V13"/>
    <mergeCell ref="C14:E14"/>
    <mergeCell ref="G14:H14"/>
    <mergeCell ref="I14:J14"/>
    <mergeCell ref="K14:L14"/>
    <mergeCell ref="M14:N14"/>
    <mergeCell ref="O14:P14"/>
    <mergeCell ref="Q14:R14"/>
    <mergeCell ref="C13:E13"/>
    <mergeCell ref="G13:H13"/>
    <mergeCell ref="I13:J13"/>
    <mergeCell ref="K13:L13"/>
    <mergeCell ref="M13:N13"/>
    <mergeCell ref="O13:P13"/>
    <mergeCell ref="S14:T14"/>
    <mergeCell ref="U14:V14"/>
    <mergeCell ref="C12:E12"/>
    <mergeCell ref="G12:H12"/>
    <mergeCell ref="I12:J12"/>
    <mergeCell ref="K12:L12"/>
    <mergeCell ref="M12:N12"/>
    <mergeCell ref="O12:P12"/>
    <mergeCell ref="Q12:R12"/>
    <mergeCell ref="S12:T12"/>
    <mergeCell ref="U12:V12"/>
    <mergeCell ref="C11:E11"/>
    <mergeCell ref="G11:H11"/>
    <mergeCell ref="I11:J11"/>
    <mergeCell ref="K11:L11"/>
    <mergeCell ref="M11:N11"/>
    <mergeCell ref="O11:P11"/>
    <mergeCell ref="Q11:R11"/>
    <mergeCell ref="S11:T11"/>
    <mergeCell ref="U11:V11"/>
    <mergeCell ref="Q9:R9"/>
    <mergeCell ref="S9:T9"/>
    <mergeCell ref="U9:V9"/>
    <mergeCell ref="C10:E10"/>
    <mergeCell ref="G10:H10"/>
    <mergeCell ref="I10:J10"/>
    <mergeCell ref="K10:L10"/>
    <mergeCell ref="M10:N10"/>
    <mergeCell ref="O10:P10"/>
    <mergeCell ref="Q10:R10"/>
    <mergeCell ref="C9:E9"/>
    <mergeCell ref="G9:H9"/>
    <mergeCell ref="I9:J9"/>
    <mergeCell ref="K9:L9"/>
    <mergeCell ref="M9:N9"/>
    <mergeCell ref="O9:P9"/>
    <mergeCell ref="S10:T10"/>
    <mergeCell ref="U10:V10"/>
    <mergeCell ref="C8:E8"/>
    <mergeCell ref="G8:H8"/>
    <mergeCell ref="I8:J8"/>
    <mergeCell ref="K8:L8"/>
    <mergeCell ref="M8:N8"/>
    <mergeCell ref="O8:P8"/>
    <mergeCell ref="Q8:R8"/>
    <mergeCell ref="S8:T8"/>
    <mergeCell ref="U8:V8"/>
    <mergeCell ref="C7:E7"/>
    <mergeCell ref="G7:H7"/>
    <mergeCell ref="I7:J7"/>
    <mergeCell ref="K7:L7"/>
    <mergeCell ref="M7:N7"/>
    <mergeCell ref="O7:P7"/>
    <mergeCell ref="Q7:R7"/>
    <mergeCell ref="S7:T7"/>
    <mergeCell ref="U7:V7"/>
    <mergeCell ref="Q5:R5"/>
    <mergeCell ref="S5:T5"/>
    <mergeCell ref="U5:V5"/>
    <mergeCell ref="C6:E6"/>
    <mergeCell ref="G6:H6"/>
    <mergeCell ref="I6:J6"/>
    <mergeCell ref="K6:L6"/>
    <mergeCell ref="M6:N6"/>
    <mergeCell ref="O6:P6"/>
    <mergeCell ref="Q6:R6"/>
    <mergeCell ref="C5:E5"/>
    <mergeCell ref="G5:H5"/>
    <mergeCell ref="I5:J5"/>
    <mergeCell ref="K5:L5"/>
    <mergeCell ref="M5:N5"/>
    <mergeCell ref="O5:P5"/>
    <mergeCell ref="S6:T6"/>
    <mergeCell ref="U6:V6"/>
    <mergeCell ref="S3:T3"/>
    <mergeCell ref="U3:V3"/>
    <mergeCell ref="G4:H4"/>
    <mergeCell ref="I4:J4"/>
    <mergeCell ref="K4:L4"/>
    <mergeCell ref="M4:N4"/>
    <mergeCell ref="O4:P4"/>
    <mergeCell ref="Q4:R4"/>
    <mergeCell ref="S4:T4"/>
    <mergeCell ref="U4:V4"/>
    <mergeCell ref="A3:A4"/>
    <mergeCell ref="B3:B4"/>
    <mergeCell ref="C3:E4"/>
    <mergeCell ref="G3:H3"/>
    <mergeCell ref="I3:J3"/>
    <mergeCell ref="K3:L3"/>
    <mergeCell ref="M3:N3"/>
    <mergeCell ref="O3:P3"/>
    <mergeCell ref="Q3:R3"/>
    <mergeCell ref="A1:E1"/>
    <mergeCell ref="F1:H1"/>
    <mergeCell ref="I1:K1"/>
    <mergeCell ref="L1:O1"/>
    <mergeCell ref="P1:V1"/>
    <mergeCell ref="A2:B2"/>
    <mergeCell ref="C2:D2"/>
    <mergeCell ref="E2:I2"/>
    <mergeCell ref="J2:L2"/>
    <mergeCell ref="M2:Q2"/>
    <mergeCell ref="R2:V2"/>
  </mergeCells>
  <conditionalFormatting sqref="P1:V1">
    <cfRule type="expression" dxfId="5" priority="1">
      <formula>$P$1&lt;&gt;0</formula>
    </cfRule>
  </conditionalFormatting>
  <printOptions horizontalCentered="1"/>
  <pageMargins left="0.23622047244094491" right="0.23622047244094491" top="0.43307086614173229" bottom="0.39370078740157483" header="0.23622047244094491" footer="0.23622047244094491"/>
  <pageSetup paperSize="9" scale="98" orientation="landscape" horizontalDpi="300" verticalDpi="300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19">
    <tabColor theme="5" tint="0.79998168889431442"/>
    <pageSetUpPr fitToPage="1"/>
  </sheetPr>
  <dimension ref="A1:V30"/>
  <sheetViews>
    <sheetView showZeros="0" workbookViewId="0">
      <selection activeCell="E186" sqref="E186"/>
    </sheetView>
  </sheetViews>
  <sheetFormatPr defaultRowHeight="12.75" x14ac:dyDescent="0.2"/>
  <cols>
    <col min="1" max="1" width="5.5703125" style="53" customWidth="1"/>
    <col min="2" max="2" width="5.28515625" style="53" customWidth="1"/>
    <col min="3" max="5" width="6.5703125" style="53" customWidth="1"/>
    <col min="6" max="6" width="12.5703125" style="53" customWidth="1"/>
    <col min="7" max="22" width="6.5703125" style="53" customWidth="1"/>
    <col min="23" max="16384" width="9.140625" style="53"/>
  </cols>
  <sheetData>
    <row r="1" spans="1:22" ht="24.95" customHeight="1" x14ac:dyDescent="0.2">
      <c r="A1" s="623" t="s">
        <v>125</v>
      </c>
      <c r="B1" s="624"/>
      <c r="C1" s="624"/>
      <c r="D1" s="624"/>
      <c r="E1" s="624"/>
      <c r="F1" s="625">
        <f ca="1">TODAY()</f>
        <v>43214</v>
      </c>
      <c r="G1" s="544"/>
      <c r="H1" s="545"/>
      <c r="I1" s="626" t="s">
        <v>126</v>
      </c>
      <c r="J1" s="627"/>
      <c r="K1" s="628"/>
      <c r="L1" s="626" t="s">
        <v>210</v>
      </c>
      <c r="M1" s="629"/>
      <c r="N1" s="629"/>
      <c r="O1" s="629"/>
      <c r="P1" s="607">
        <f>IF('Lane Draws'!$BJ$42-COUNTIF('Lane Draws'!$BJ$32:$BO$39,"&gt;88")=0,0,CONCATENATE('Lane Draws'!$BJ$42-COUNTIF('Lane Draws'!$BJ$32:$BO$39,"&gt;88"), " Non Counters to put in lanes"))</f>
        <v>0</v>
      </c>
      <c r="Q1" s="608"/>
      <c r="R1" s="608"/>
      <c r="S1" s="608"/>
      <c r="T1" s="608"/>
      <c r="U1" s="608"/>
      <c r="V1" s="609"/>
    </row>
    <row r="2" spans="1:22" ht="24.95" customHeight="1" thickBot="1" x14ac:dyDescent="0.25">
      <c r="A2" s="574" t="s">
        <v>200</v>
      </c>
      <c r="B2" s="575"/>
      <c r="C2" s="636" t="s">
        <v>208</v>
      </c>
      <c r="D2" s="636"/>
      <c r="E2" s="600" t="s">
        <v>191</v>
      </c>
      <c r="F2" s="600"/>
      <c r="G2" s="600"/>
      <c r="H2" s="600"/>
      <c r="I2" s="601"/>
      <c r="J2" s="610" t="s">
        <v>127</v>
      </c>
      <c r="K2" s="610"/>
      <c r="L2" s="610"/>
      <c r="M2" s="610" t="s">
        <v>104</v>
      </c>
      <c r="N2" s="610"/>
      <c r="O2" s="610"/>
      <c r="P2" s="610"/>
      <c r="Q2" s="610"/>
      <c r="R2" s="610" t="s">
        <v>105</v>
      </c>
      <c r="S2" s="611"/>
      <c r="T2" s="611"/>
      <c r="U2" s="611"/>
      <c r="V2" s="612"/>
    </row>
    <row r="3" spans="1:22" x14ac:dyDescent="0.2">
      <c r="A3" s="613" t="s">
        <v>128</v>
      </c>
      <c r="B3" s="615" t="s">
        <v>129</v>
      </c>
      <c r="C3" s="617" t="s">
        <v>130</v>
      </c>
      <c r="D3" s="618"/>
      <c r="E3" s="619"/>
      <c r="F3" s="67"/>
      <c r="G3" s="621" t="s">
        <v>131</v>
      </c>
      <c r="H3" s="622"/>
      <c r="I3" s="622" t="s">
        <v>132</v>
      </c>
      <c r="J3" s="622"/>
      <c r="K3" s="622" t="s">
        <v>133</v>
      </c>
      <c r="L3" s="622"/>
      <c r="M3" s="622" t="s">
        <v>134</v>
      </c>
      <c r="N3" s="622"/>
      <c r="O3" s="630" t="s">
        <v>135</v>
      </c>
      <c r="P3" s="630"/>
      <c r="Q3" s="631" t="s">
        <v>136</v>
      </c>
      <c r="R3" s="631"/>
      <c r="S3" s="622" t="s">
        <v>137</v>
      </c>
      <c r="T3" s="622"/>
      <c r="U3" s="632"/>
      <c r="V3" s="633"/>
    </row>
    <row r="4" spans="1:22" ht="36" customHeight="1" x14ac:dyDescent="0.2">
      <c r="A4" s="614"/>
      <c r="B4" s="616"/>
      <c r="C4" s="620"/>
      <c r="D4" s="618"/>
      <c r="E4" s="619"/>
      <c r="F4" s="54" t="s">
        <v>109</v>
      </c>
      <c r="G4" s="634" t="s">
        <v>116</v>
      </c>
      <c r="H4" s="635"/>
      <c r="I4" s="634" t="s">
        <v>116</v>
      </c>
      <c r="J4" s="635"/>
      <c r="K4" s="634" t="s">
        <v>116</v>
      </c>
      <c r="L4" s="635"/>
      <c r="M4" s="634" t="s">
        <v>116</v>
      </c>
      <c r="N4" s="635"/>
      <c r="O4" s="602" t="s">
        <v>116</v>
      </c>
      <c r="P4" s="603"/>
      <c r="Q4" s="602" t="s">
        <v>116</v>
      </c>
      <c r="R4" s="603"/>
      <c r="S4" s="604" t="s">
        <v>116</v>
      </c>
      <c r="T4" s="526"/>
      <c r="U4" s="605" t="s">
        <v>138</v>
      </c>
      <c r="V4" s="606"/>
    </row>
    <row r="5" spans="1:22" ht="18" customHeight="1" x14ac:dyDescent="0.2">
      <c r="A5" s="68">
        <v>1</v>
      </c>
      <c r="B5" s="69">
        <f>'Lane Draws'!BJ32</f>
        <v>7</v>
      </c>
      <c r="C5" s="463">
        <f ca="1">IFERROR(INDIRECT("'"&amp;F5&amp;"-"&amp;A$2&amp;"'!H25"),VLOOKUP(B5,'U17 Non Counters'!$G$3:$I$86,2,FALSE))</f>
        <v>0</v>
      </c>
      <c r="D5" s="463" t="str">
        <f t="shared" ref="D5:E5" ca="1" si="0">IFERROR(INDIRECT("'"&amp;C5&amp;"'!d18"),"")</f>
        <v/>
      </c>
      <c r="E5" s="463" t="str">
        <f t="shared" ca="1" si="0"/>
        <v/>
      </c>
      <c r="F5" s="70" t="str">
        <f>IFERROR(IF(B5="","",VLOOKUP(B5,Teams!$A$12:$B$29,2,FALSE)),CONCATENATE("NC-",VLOOKUP(B5,'U17 Non Counters'!$G$3:$I$86,3,FALSE)))</f>
        <v>MAC_PSH</v>
      </c>
      <c r="G5" s="514" t="s">
        <v>117</v>
      </c>
      <c r="H5" s="515"/>
      <c r="I5" s="513" t="s">
        <v>117</v>
      </c>
      <c r="J5" s="515"/>
      <c r="K5" s="513" t="s">
        <v>117</v>
      </c>
      <c r="L5" s="515"/>
      <c r="M5" s="513" t="s">
        <v>117</v>
      </c>
      <c r="N5" s="515"/>
      <c r="O5" s="597" t="s">
        <v>117</v>
      </c>
      <c r="P5" s="599"/>
      <c r="Q5" s="597" t="s">
        <v>117</v>
      </c>
      <c r="R5" s="598"/>
      <c r="S5" s="514" t="s">
        <v>117</v>
      </c>
      <c r="T5" s="515"/>
      <c r="U5" s="467"/>
      <c r="V5" s="497"/>
    </row>
    <row r="6" spans="1:22" ht="18" customHeight="1" x14ac:dyDescent="0.2">
      <c r="A6" s="68">
        <v>2</v>
      </c>
      <c r="B6" s="231">
        <f>'Lane Draws'!BJ33</f>
        <v>6</v>
      </c>
      <c r="C6" s="463" t="str">
        <f ca="1">IFERROR(INDIRECT("'"&amp;F6&amp;"-"&amp;A$2&amp;"'!H25"),VLOOKUP(B6,'U17 Non Counters'!$G$3:$I$86,2,FALSE))</f>
        <v>Stephanie Mercer</v>
      </c>
      <c r="D6" s="463" t="str">
        <f t="shared" ref="D6:D12" ca="1" si="1">IFERROR(INDIRECT("'"&amp;C6&amp;"'!d18"),"")</f>
        <v/>
      </c>
      <c r="E6" s="463" t="str">
        <f t="shared" ref="E6:E12" ca="1" si="2">IFERROR(INDIRECT("'"&amp;D6&amp;"'!d18"),"")</f>
        <v/>
      </c>
      <c r="F6" s="70" t="str">
        <f>IFERROR(IF(B6="","",VLOOKUP(B6,Teams!$A$12:$B$29,2,FALSE)),CONCATENATE("NC-",VLOOKUP(B6,'U17 Non Counters'!$G$3:$I$86,3,FALSE)))</f>
        <v>ISA</v>
      </c>
      <c r="G6" s="514" t="s">
        <v>117</v>
      </c>
      <c r="H6" s="515"/>
      <c r="I6" s="513" t="s">
        <v>117</v>
      </c>
      <c r="J6" s="515"/>
      <c r="K6" s="513" t="s">
        <v>117</v>
      </c>
      <c r="L6" s="515"/>
      <c r="M6" s="513" t="s">
        <v>117</v>
      </c>
      <c r="N6" s="515"/>
      <c r="O6" s="597" t="s">
        <v>117</v>
      </c>
      <c r="P6" s="599"/>
      <c r="Q6" s="597" t="s">
        <v>117</v>
      </c>
      <c r="R6" s="598"/>
      <c r="S6" s="514" t="s">
        <v>117</v>
      </c>
      <c r="T6" s="515"/>
      <c r="U6" s="467"/>
      <c r="V6" s="497"/>
    </row>
    <row r="7" spans="1:22" ht="18" customHeight="1" x14ac:dyDescent="0.2">
      <c r="A7" s="68">
        <v>3</v>
      </c>
      <c r="B7" s="231">
        <f>'Lane Draws'!BJ34</f>
        <v>4</v>
      </c>
      <c r="C7" s="463" t="str">
        <f ca="1">IFERROR(INDIRECT("'"&amp;F7&amp;"-"&amp;A$2&amp;"'!H25"),VLOOKUP(B7,'U17 Non Counters'!$G$3:$I$86,2,FALSE))</f>
        <v>Frankie Duncan-Morris</v>
      </c>
      <c r="D7" s="463" t="str">
        <f t="shared" ca="1" si="1"/>
        <v/>
      </c>
      <c r="E7" s="463" t="str">
        <f t="shared" ca="1" si="2"/>
        <v/>
      </c>
      <c r="F7" s="70" t="str">
        <f>IFERROR(IF(B7="","",VLOOKUP(B7,Teams!$A$12:$B$29,2,FALSE)),CONCATENATE("NC-",VLOOKUP(B7,'U17 Non Counters'!$G$3:$I$86,3,FALSE)))</f>
        <v>DHH</v>
      </c>
      <c r="G7" s="514" t="s">
        <v>117</v>
      </c>
      <c r="H7" s="515"/>
      <c r="I7" s="513" t="s">
        <v>117</v>
      </c>
      <c r="J7" s="515"/>
      <c r="K7" s="513" t="s">
        <v>117</v>
      </c>
      <c r="L7" s="515"/>
      <c r="M7" s="513" t="s">
        <v>117</v>
      </c>
      <c r="N7" s="515"/>
      <c r="O7" s="597" t="s">
        <v>117</v>
      </c>
      <c r="P7" s="599"/>
      <c r="Q7" s="597" t="s">
        <v>117</v>
      </c>
      <c r="R7" s="598"/>
      <c r="S7" s="514" t="s">
        <v>117</v>
      </c>
      <c r="T7" s="515"/>
      <c r="U7" s="467"/>
      <c r="V7" s="497"/>
    </row>
    <row r="8" spans="1:22" ht="18" customHeight="1" x14ac:dyDescent="0.2">
      <c r="A8" s="68">
        <v>4</v>
      </c>
      <c r="B8" s="231">
        <f>'Lane Draws'!BJ35</f>
        <v>2</v>
      </c>
      <c r="C8" s="463">
        <f ca="1">IFERROR(INDIRECT("'"&amp;F8&amp;"-"&amp;A$2&amp;"'!H25"),VLOOKUP(B8,'U17 Non Counters'!$G$3:$I$86,2,FALSE))</f>
        <v>0</v>
      </c>
      <c r="D8" s="463" t="str">
        <f t="shared" ca="1" si="1"/>
        <v/>
      </c>
      <c r="E8" s="463" t="str">
        <f t="shared" ca="1" si="2"/>
        <v/>
      </c>
      <c r="F8" s="70" t="str">
        <f>IFERROR(IF(B8="","",VLOOKUP(B8,Teams!$A$12:$B$29,2,FALSE)),CONCATENATE("NC-",VLOOKUP(B8,'U17 Non Counters'!$G$3:$I$86,3,FALSE)))</f>
        <v>ADAC</v>
      </c>
      <c r="G8" s="514" t="s">
        <v>117</v>
      </c>
      <c r="H8" s="515"/>
      <c r="I8" s="513" t="s">
        <v>117</v>
      </c>
      <c r="J8" s="515"/>
      <c r="K8" s="513" t="s">
        <v>117</v>
      </c>
      <c r="L8" s="515"/>
      <c r="M8" s="513" t="s">
        <v>117</v>
      </c>
      <c r="N8" s="515"/>
      <c r="O8" s="597" t="s">
        <v>117</v>
      </c>
      <c r="P8" s="599"/>
      <c r="Q8" s="597" t="s">
        <v>117</v>
      </c>
      <c r="R8" s="598"/>
      <c r="S8" s="514" t="s">
        <v>117</v>
      </c>
      <c r="T8" s="515"/>
      <c r="U8" s="467"/>
      <c r="V8" s="497"/>
    </row>
    <row r="9" spans="1:22" ht="18" customHeight="1" x14ac:dyDescent="0.2">
      <c r="A9" s="68">
        <v>5</v>
      </c>
      <c r="B9" s="231">
        <f>'Lane Draws'!BJ36</f>
        <v>5</v>
      </c>
      <c r="C9" s="463" t="str">
        <f ca="1">IFERROR(INDIRECT("'"&amp;F9&amp;"-"&amp;A$2&amp;"'!H25"),VLOOKUP(B9,'U17 Non Counters'!$G$3:$I$86,2,FALSE))</f>
        <v>Fiona Flockhart</v>
      </c>
      <c r="D9" s="463" t="str">
        <f t="shared" ca="1" si="1"/>
        <v/>
      </c>
      <c r="E9" s="463" t="str">
        <f t="shared" ca="1" si="2"/>
        <v/>
      </c>
      <c r="F9" s="70" t="str">
        <f>IFERROR(IF(B9="","",VLOOKUP(B9,Teams!$A$12:$B$29,2,FALSE)),CONCATENATE("NC-",VLOOKUP(B9,'U17 Non Counters'!$G$3:$I$86,3,FALSE)))</f>
        <v>IH</v>
      </c>
      <c r="G9" s="514" t="s">
        <v>117</v>
      </c>
      <c r="H9" s="515"/>
      <c r="I9" s="513" t="s">
        <v>117</v>
      </c>
      <c r="J9" s="515"/>
      <c r="K9" s="513" t="s">
        <v>117</v>
      </c>
      <c r="L9" s="515"/>
      <c r="M9" s="513" t="s">
        <v>117</v>
      </c>
      <c r="N9" s="515"/>
      <c r="O9" s="597" t="s">
        <v>117</v>
      </c>
      <c r="P9" s="599"/>
      <c r="Q9" s="597" t="s">
        <v>117</v>
      </c>
      <c r="R9" s="598"/>
      <c r="S9" s="514" t="s">
        <v>117</v>
      </c>
      <c r="T9" s="515"/>
      <c r="U9" s="467"/>
      <c r="V9" s="497"/>
    </row>
    <row r="10" spans="1:22" ht="18" customHeight="1" x14ac:dyDescent="0.2">
      <c r="A10" s="68">
        <v>6</v>
      </c>
      <c r="B10" s="231">
        <f>'Lane Draws'!BJ37</f>
        <v>1</v>
      </c>
      <c r="C10" s="463" t="str">
        <f ca="1">IFERROR(INDIRECT("'"&amp;F10&amp;"-"&amp;A$2&amp;"'!H25"),VLOOKUP(B10,'U17 Non Counters'!$G$3:$I$86,2,FALSE))</f>
        <v>Jane Davidson</v>
      </c>
      <c r="D10" s="463" t="str">
        <f t="shared" ca="1" si="1"/>
        <v/>
      </c>
      <c r="E10" s="463" t="str">
        <f t="shared" ca="1" si="2"/>
        <v/>
      </c>
      <c r="F10" s="70" t="str">
        <f>IFERROR(IF(B10="","",VLOOKUP(B10,Teams!$A$12:$B$29,2,FALSE)),CONCATENATE("NC-",VLOOKUP(B10,'U17 Non Counters'!$G$3:$I$86,3,FALSE)))</f>
        <v>AAAC</v>
      </c>
      <c r="G10" s="514" t="s">
        <v>117</v>
      </c>
      <c r="H10" s="515"/>
      <c r="I10" s="513" t="s">
        <v>117</v>
      </c>
      <c r="J10" s="515"/>
      <c r="K10" s="513" t="s">
        <v>117</v>
      </c>
      <c r="L10" s="515"/>
      <c r="M10" s="513" t="s">
        <v>117</v>
      </c>
      <c r="N10" s="515"/>
      <c r="O10" s="597" t="s">
        <v>117</v>
      </c>
      <c r="P10" s="599"/>
      <c r="Q10" s="597" t="s">
        <v>117</v>
      </c>
      <c r="R10" s="598"/>
      <c r="S10" s="514" t="s">
        <v>117</v>
      </c>
      <c r="T10" s="515"/>
      <c r="U10" s="467"/>
      <c r="V10" s="497"/>
    </row>
    <row r="11" spans="1:22" ht="18" customHeight="1" x14ac:dyDescent="0.2">
      <c r="A11" s="68">
        <v>7</v>
      </c>
      <c r="B11" s="231">
        <f>'Lane Draws'!BJ38</f>
        <v>8</v>
      </c>
      <c r="C11" s="463" t="str">
        <f ca="1">IFERROR(INDIRECT("'"&amp;F11&amp;"-"&amp;A$2&amp;"'!H25"),VLOOKUP(B11,'U17 Non Counters'!$G$3:$I$86,2,FALSE))</f>
        <v>GEORGIE NEWLANDS</v>
      </c>
      <c r="D11" s="463" t="str">
        <f t="shared" ca="1" si="1"/>
        <v/>
      </c>
      <c r="E11" s="463" t="str">
        <f t="shared" ca="1" si="2"/>
        <v/>
      </c>
      <c r="F11" s="70" t="str">
        <f>IFERROR(IF(B11="","",VLOOKUP(B11,Teams!$A$12:$B$29,2,FALSE)),CONCATENATE("NC-",VLOOKUP(B11,'U17 Non Counters'!$G$3:$I$86,3,FALSE)))</f>
        <v>TN</v>
      </c>
      <c r="G11" s="514" t="s">
        <v>117</v>
      </c>
      <c r="H11" s="515"/>
      <c r="I11" s="513" t="s">
        <v>117</v>
      </c>
      <c r="J11" s="515"/>
      <c r="K11" s="513" t="s">
        <v>117</v>
      </c>
      <c r="L11" s="515"/>
      <c r="M11" s="513" t="s">
        <v>117</v>
      </c>
      <c r="N11" s="515"/>
      <c r="O11" s="597" t="s">
        <v>117</v>
      </c>
      <c r="P11" s="599"/>
      <c r="Q11" s="597" t="s">
        <v>117</v>
      </c>
      <c r="R11" s="598"/>
      <c r="S11" s="514" t="s">
        <v>117</v>
      </c>
      <c r="T11" s="515"/>
      <c r="U11" s="467"/>
      <c r="V11" s="497"/>
    </row>
    <row r="12" spans="1:22" ht="18" customHeight="1" x14ac:dyDescent="0.2">
      <c r="A12" s="68">
        <v>8</v>
      </c>
      <c r="B12" s="231">
        <f>'Lane Draws'!BJ39</f>
        <v>3</v>
      </c>
      <c r="C12" s="463">
        <f ca="1">IFERROR(INDIRECT("'"&amp;F12&amp;"-"&amp;A$2&amp;"'!H25"),VLOOKUP(B12,'U17 Non Counters'!$G$3:$I$86,2,FALSE))</f>
        <v>0</v>
      </c>
      <c r="D12" s="463" t="str">
        <f t="shared" ca="1" si="1"/>
        <v/>
      </c>
      <c r="E12" s="463" t="str">
        <f t="shared" ca="1" si="2"/>
        <v/>
      </c>
      <c r="F12" s="70" t="str">
        <f>IFERROR(IF(B12="","",VLOOKUP(B12,Teams!$A$12:$B$29,2,FALSE)),CONCATENATE("NC-",VLOOKUP(B12,'U17 Non Counters'!$G$3:$I$86,3,FALSE)))</f>
        <v>BSAC</v>
      </c>
      <c r="G12" s="514" t="s">
        <v>117</v>
      </c>
      <c r="H12" s="515"/>
      <c r="I12" s="513" t="s">
        <v>117</v>
      </c>
      <c r="J12" s="515"/>
      <c r="K12" s="513" t="s">
        <v>117</v>
      </c>
      <c r="L12" s="515"/>
      <c r="M12" s="513" t="s">
        <v>117</v>
      </c>
      <c r="N12" s="515"/>
      <c r="O12" s="597" t="s">
        <v>117</v>
      </c>
      <c r="P12" s="599"/>
      <c r="Q12" s="597" t="s">
        <v>117</v>
      </c>
      <c r="R12" s="598"/>
      <c r="S12" s="514" t="s">
        <v>117</v>
      </c>
      <c r="T12" s="515"/>
      <c r="U12" s="467"/>
      <c r="V12" s="497"/>
    </row>
    <row r="13" spans="1:22" ht="18" customHeight="1" x14ac:dyDescent="0.2">
      <c r="A13" s="68">
        <v>9</v>
      </c>
      <c r="B13" s="69">
        <f>'Lane Draws'!BM32</f>
        <v>77</v>
      </c>
      <c r="C13" s="463">
        <f ca="1">IFERROR(INDIRECT("'"&amp;F13&amp;"-"&amp;A$2&amp;"'!H26"),VLOOKUP(B13,'U17 Non Counters'!$G$3:$I$86,2,FALSE))</f>
        <v>0</v>
      </c>
      <c r="D13" s="463" t="str">
        <f t="shared" ref="D13" ca="1" si="3">IFERROR(INDIRECT("'"&amp;C13&amp;"'!d18"),"")</f>
        <v/>
      </c>
      <c r="E13" s="463" t="str">
        <f t="shared" ref="E13" ca="1" si="4">IFERROR(INDIRECT("'"&amp;D13&amp;"'!d18"),"")</f>
        <v/>
      </c>
      <c r="F13" s="70" t="str">
        <f>IFERROR(IF(B13="","",VLOOKUP(B13,Teams!$A$12:$B$29,2,FALSE)),CONCATENATE("NC-",VLOOKUP(B13,'U17 Non Counters'!$G$3:$I$86,3,FALSE)))</f>
        <v>MAC_PSH</v>
      </c>
      <c r="G13" s="514" t="s">
        <v>117</v>
      </c>
      <c r="H13" s="515"/>
      <c r="I13" s="513" t="s">
        <v>117</v>
      </c>
      <c r="J13" s="515"/>
      <c r="K13" s="513" t="s">
        <v>117</v>
      </c>
      <c r="L13" s="515"/>
      <c r="M13" s="513" t="s">
        <v>117</v>
      </c>
      <c r="N13" s="515"/>
      <c r="O13" s="597" t="s">
        <v>117</v>
      </c>
      <c r="P13" s="599"/>
      <c r="Q13" s="597" t="s">
        <v>117</v>
      </c>
      <c r="R13" s="598"/>
      <c r="S13" s="514" t="s">
        <v>117</v>
      </c>
      <c r="T13" s="515"/>
      <c r="U13" s="467"/>
      <c r="V13" s="497"/>
    </row>
    <row r="14" spans="1:22" ht="18" customHeight="1" x14ac:dyDescent="0.2">
      <c r="A14" s="68">
        <v>10</v>
      </c>
      <c r="B14" s="231">
        <f>'Lane Draws'!BM33</f>
        <v>66</v>
      </c>
      <c r="C14" s="463">
        <f ca="1">IFERROR(INDIRECT("'"&amp;F14&amp;"-"&amp;A$2&amp;"'!H26"),VLOOKUP(B14,'U17 Non Counters'!$G$3:$I$86,2,FALSE))</f>
        <v>0</v>
      </c>
      <c r="D14" s="463" t="str">
        <f t="shared" ref="D14:D20" ca="1" si="5">IFERROR(INDIRECT("'"&amp;C14&amp;"'!d18"),"")</f>
        <v/>
      </c>
      <c r="E14" s="463" t="str">
        <f t="shared" ref="E14:E20" ca="1" si="6">IFERROR(INDIRECT("'"&amp;D14&amp;"'!d18"),"")</f>
        <v/>
      </c>
      <c r="F14" s="70" t="str">
        <f>IFERROR(IF(B14="","",VLOOKUP(B14,Teams!$A$12:$B$29,2,FALSE)),CONCATENATE("NC-",VLOOKUP(B14,'U17 Non Counters'!$G$3:$I$86,3,FALSE)))</f>
        <v>ISA</v>
      </c>
      <c r="G14" s="514" t="s">
        <v>117</v>
      </c>
      <c r="H14" s="515"/>
      <c r="I14" s="513" t="s">
        <v>117</v>
      </c>
      <c r="J14" s="515"/>
      <c r="K14" s="513" t="s">
        <v>117</v>
      </c>
      <c r="L14" s="515"/>
      <c r="M14" s="513" t="s">
        <v>117</v>
      </c>
      <c r="N14" s="515"/>
      <c r="O14" s="597" t="s">
        <v>117</v>
      </c>
      <c r="P14" s="599"/>
      <c r="Q14" s="597" t="s">
        <v>117</v>
      </c>
      <c r="R14" s="598"/>
      <c r="S14" s="514" t="s">
        <v>117</v>
      </c>
      <c r="T14" s="515"/>
      <c r="U14" s="467"/>
      <c r="V14" s="497"/>
    </row>
    <row r="15" spans="1:22" ht="18" customHeight="1" x14ac:dyDescent="0.2">
      <c r="A15" s="68">
        <v>11</v>
      </c>
      <c r="B15" s="231">
        <f>'Lane Draws'!BM34</f>
        <v>44</v>
      </c>
      <c r="C15" s="463">
        <f ca="1">IFERROR(INDIRECT("'"&amp;F15&amp;"-"&amp;A$2&amp;"'!H26"),VLOOKUP(B15,'U17 Non Counters'!$G$3:$I$86,2,FALSE))</f>
        <v>0</v>
      </c>
      <c r="D15" s="463" t="str">
        <f t="shared" ca="1" si="5"/>
        <v/>
      </c>
      <c r="E15" s="463" t="str">
        <f t="shared" ca="1" si="6"/>
        <v/>
      </c>
      <c r="F15" s="70" t="str">
        <f>IFERROR(IF(B15="","",VLOOKUP(B15,Teams!$A$12:$B$29,2,FALSE)),CONCATENATE("NC-",VLOOKUP(B15,'U17 Non Counters'!$G$3:$I$86,3,FALSE)))</f>
        <v>DHH</v>
      </c>
      <c r="G15" s="514" t="s">
        <v>117</v>
      </c>
      <c r="H15" s="515"/>
      <c r="I15" s="513" t="s">
        <v>117</v>
      </c>
      <c r="J15" s="515"/>
      <c r="K15" s="513" t="s">
        <v>117</v>
      </c>
      <c r="L15" s="515"/>
      <c r="M15" s="513" t="s">
        <v>117</v>
      </c>
      <c r="N15" s="515"/>
      <c r="O15" s="597" t="s">
        <v>117</v>
      </c>
      <c r="P15" s="599"/>
      <c r="Q15" s="597" t="s">
        <v>117</v>
      </c>
      <c r="R15" s="598"/>
      <c r="S15" s="514" t="s">
        <v>117</v>
      </c>
      <c r="T15" s="515"/>
      <c r="U15" s="467"/>
      <c r="V15" s="497"/>
    </row>
    <row r="16" spans="1:22" ht="18" customHeight="1" x14ac:dyDescent="0.2">
      <c r="A16" s="68">
        <v>12</v>
      </c>
      <c r="B16" s="231">
        <f>'Lane Draws'!BM35</f>
        <v>22</v>
      </c>
      <c r="C16" s="463">
        <f ca="1">IFERROR(INDIRECT("'"&amp;F16&amp;"-"&amp;A$2&amp;"'!H26"),VLOOKUP(B16,'U17 Non Counters'!$G$3:$I$86,2,FALSE))</f>
        <v>0</v>
      </c>
      <c r="D16" s="463" t="str">
        <f t="shared" ca="1" si="5"/>
        <v/>
      </c>
      <c r="E16" s="463" t="str">
        <f t="shared" ca="1" si="6"/>
        <v/>
      </c>
      <c r="F16" s="70" t="str">
        <f>IFERROR(IF(B16="","",VLOOKUP(B16,Teams!$A$12:$B$29,2,FALSE)),CONCATENATE("NC-",VLOOKUP(B16,'U17 Non Counters'!$G$3:$I$86,3,FALSE)))</f>
        <v>ADAC</v>
      </c>
      <c r="G16" s="514" t="s">
        <v>117</v>
      </c>
      <c r="H16" s="515"/>
      <c r="I16" s="513" t="s">
        <v>117</v>
      </c>
      <c r="J16" s="515"/>
      <c r="K16" s="513" t="s">
        <v>117</v>
      </c>
      <c r="L16" s="515"/>
      <c r="M16" s="513" t="s">
        <v>117</v>
      </c>
      <c r="N16" s="515"/>
      <c r="O16" s="597" t="s">
        <v>117</v>
      </c>
      <c r="P16" s="599"/>
      <c r="Q16" s="597" t="s">
        <v>117</v>
      </c>
      <c r="R16" s="598"/>
      <c r="S16" s="514" t="s">
        <v>117</v>
      </c>
      <c r="T16" s="515"/>
      <c r="U16" s="467"/>
      <c r="V16" s="497"/>
    </row>
    <row r="17" spans="1:22" ht="18" customHeight="1" x14ac:dyDescent="0.2">
      <c r="A17" s="68">
        <v>13</v>
      </c>
      <c r="B17" s="231">
        <f>'Lane Draws'!BM36</f>
        <v>55</v>
      </c>
      <c r="C17" s="463" t="str">
        <f ca="1">IFERROR(INDIRECT("'"&amp;F17&amp;"-"&amp;A$2&amp;"'!H26"),VLOOKUP(B17,'U17 Non Counters'!$G$3:$I$86,2,FALSE))</f>
        <v>Rachel MacLennan</v>
      </c>
      <c r="D17" s="463" t="str">
        <f t="shared" ca="1" si="5"/>
        <v/>
      </c>
      <c r="E17" s="463" t="str">
        <f t="shared" ca="1" si="6"/>
        <v/>
      </c>
      <c r="F17" s="70" t="str">
        <f>IFERROR(IF(B17="","",VLOOKUP(B17,Teams!$A$12:$B$29,2,FALSE)),CONCATENATE("NC-",VLOOKUP(B17,'U17 Non Counters'!$G$3:$I$86,3,FALSE)))</f>
        <v>IH</v>
      </c>
      <c r="G17" s="514" t="s">
        <v>117</v>
      </c>
      <c r="H17" s="515"/>
      <c r="I17" s="513" t="s">
        <v>117</v>
      </c>
      <c r="J17" s="515"/>
      <c r="K17" s="513" t="s">
        <v>117</v>
      </c>
      <c r="L17" s="515"/>
      <c r="M17" s="513" t="s">
        <v>117</v>
      </c>
      <c r="N17" s="515"/>
      <c r="O17" s="597" t="s">
        <v>117</v>
      </c>
      <c r="P17" s="599"/>
      <c r="Q17" s="597" t="s">
        <v>117</v>
      </c>
      <c r="R17" s="598"/>
      <c r="S17" s="514" t="s">
        <v>117</v>
      </c>
      <c r="T17" s="515"/>
      <c r="U17" s="467"/>
      <c r="V17" s="497"/>
    </row>
    <row r="18" spans="1:22" ht="18" customHeight="1" x14ac:dyDescent="0.2">
      <c r="A18" s="68">
        <v>14</v>
      </c>
      <c r="B18" s="231">
        <f>'Lane Draws'!BM37</f>
        <v>11</v>
      </c>
      <c r="C18" s="463" t="str">
        <f ca="1">IFERROR(INDIRECT("'"&amp;F18&amp;"-"&amp;A$2&amp;"'!H26"),VLOOKUP(B18,'U17 Non Counters'!$G$3:$I$86,2,FALSE))</f>
        <v>Erin Williams</v>
      </c>
      <c r="D18" s="463" t="str">
        <f t="shared" ca="1" si="5"/>
        <v/>
      </c>
      <c r="E18" s="463" t="str">
        <f t="shared" ca="1" si="6"/>
        <v/>
      </c>
      <c r="F18" s="70" t="str">
        <f>IFERROR(IF(B18="","",VLOOKUP(B18,Teams!$A$12:$B$29,2,FALSE)),CONCATENATE("NC-",VLOOKUP(B18,'U17 Non Counters'!$G$3:$I$86,3,FALSE)))</f>
        <v>AAAC</v>
      </c>
      <c r="G18" s="514" t="s">
        <v>117</v>
      </c>
      <c r="H18" s="515"/>
      <c r="I18" s="513" t="s">
        <v>117</v>
      </c>
      <c r="J18" s="515"/>
      <c r="K18" s="513" t="s">
        <v>117</v>
      </c>
      <c r="L18" s="515"/>
      <c r="M18" s="513" t="s">
        <v>117</v>
      </c>
      <c r="N18" s="515"/>
      <c r="O18" s="597" t="s">
        <v>117</v>
      </c>
      <c r="P18" s="599"/>
      <c r="Q18" s="597" t="s">
        <v>117</v>
      </c>
      <c r="R18" s="598"/>
      <c r="S18" s="514" t="s">
        <v>117</v>
      </c>
      <c r="T18" s="515"/>
      <c r="U18" s="467"/>
      <c r="V18" s="497"/>
    </row>
    <row r="19" spans="1:22" ht="18" customHeight="1" x14ac:dyDescent="0.2">
      <c r="A19" s="68">
        <v>15</v>
      </c>
      <c r="B19" s="231">
        <f>'Lane Draws'!BM38</f>
        <v>88</v>
      </c>
      <c r="C19" s="463">
        <f ca="1">IFERROR(INDIRECT("'"&amp;F19&amp;"-"&amp;A$2&amp;"'!H26"),VLOOKUP(B19,'U17 Non Counters'!$G$3:$I$86,2,FALSE))</f>
        <v>0</v>
      </c>
      <c r="D19" s="463" t="str">
        <f t="shared" ca="1" si="5"/>
        <v/>
      </c>
      <c r="E19" s="463" t="str">
        <f t="shared" ca="1" si="6"/>
        <v/>
      </c>
      <c r="F19" s="70" t="str">
        <f>IFERROR(IF(B19="","",VLOOKUP(B19,Teams!$A$12:$B$29,2,FALSE)),CONCATENATE("NC-",VLOOKUP(B19,'U17 Non Counters'!$G$3:$I$86,3,FALSE)))</f>
        <v>TN</v>
      </c>
      <c r="G19" s="514" t="s">
        <v>117</v>
      </c>
      <c r="H19" s="515"/>
      <c r="I19" s="513" t="s">
        <v>117</v>
      </c>
      <c r="J19" s="515"/>
      <c r="K19" s="513" t="s">
        <v>117</v>
      </c>
      <c r="L19" s="515"/>
      <c r="M19" s="513" t="s">
        <v>117</v>
      </c>
      <c r="N19" s="515"/>
      <c r="O19" s="597" t="s">
        <v>117</v>
      </c>
      <c r="P19" s="599"/>
      <c r="Q19" s="597" t="s">
        <v>117</v>
      </c>
      <c r="R19" s="598"/>
      <c r="S19" s="514" t="s">
        <v>117</v>
      </c>
      <c r="T19" s="515"/>
      <c r="U19" s="467"/>
      <c r="V19" s="497"/>
    </row>
    <row r="20" spans="1:22" ht="18" customHeight="1" thickBot="1" x14ac:dyDescent="0.25">
      <c r="A20" s="68">
        <v>16</v>
      </c>
      <c r="B20" s="231">
        <f>'Lane Draws'!BM39</f>
        <v>33</v>
      </c>
      <c r="C20" s="463">
        <f ca="1">IFERROR(INDIRECT("'"&amp;F20&amp;"-"&amp;A$2&amp;"'!H26"),VLOOKUP(B20,'U17 Non Counters'!$G$3:$I$86,2,FALSE))</f>
        <v>0</v>
      </c>
      <c r="D20" s="463" t="str">
        <f t="shared" ca="1" si="5"/>
        <v/>
      </c>
      <c r="E20" s="463" t="str">
        <f t="shared" ca="1" si="6"/>
        <v/>
      </c>
      <c r="F20" s="70" t="str">
        <f>IFERROR(IF(B20="","",VLOOKUP(B20,Teams!$A$12:$B$29,2,FALSE)),CONCATENATE("NC-",VLOOKUP(B20,'U17 Non Counters'!$G$3:$I$86,3,FALSE)))</f>
        <v>BSAC</v>
      </c>
      <c r="G20" s="514" t="s">
        <v>117</v>
      </c>
      <c r="H20" s="515"/>
      <c r="I20" s="513" t="s">
        <v>117</v>
      </c>
      <c r="J20" s="515"/>
      <c r="K20" s="513" t="s">
        <v>117</v>
      </c>
      <c r="L20" s="515"/>
      <c r="M20" s="513" t="s">
        <v>117</v>
      </c>
      <c r="N20" s="515"/>
      <c r="O20" s="597" t="s">
        <v>117</v>
      </c>
      <c r="P20" s="599"/>
      <c r="Q20" s="597" t="s">
        <v>117</v>
      </c>
      <c r="R20" s="598"/>
      <c r="S20" s="514" t="s">
        <v>117</v>
      </c>
      <c r="T20" s="515"/>
      <c r="U20" s="462"/>
      <c r="V20" s="520"/>
    </row>
    <row r="21" spans="1:22" ht="15.95" customHeight="1" thickBot="1" x14ac:dyDescent="0.25">
      <c r="A21" s="480" t="s">
        <v>118</v>
      </c>
      <c r="B21" s="481"/>
      <c r="C21" s="481"/>
      <c r="D21" s="481"/>
      <c r="E21" s="481"/>
      <c r="F21" s="481"/>
      <c r="G21" s="481"/>
      <c r="H21" s="481"/>
      <c r="I21" s="71"/>
      <c r="J21" s="480" t="s">
        <v>119</v>
      </c>
      <c r="K21" s="481"/>
      <c r="L21" s="481"/>
      <c r="M21" s="481"/>
      <c r="N21" s="481"/>
      <c r="O21" s="481"/>
      <c r="P21" s="481"/>
      <c r="Q21" s="481"/>
      <c r="R21" s="71"/>
      <c r="S21" s="480" t="s">
        <v>139</v>
      </c>
      <c r="T21" s="481"/>
      <c r="U21" s="481"/>
      <c r="V21" s="482"/>
    </row>
    <row r="22" spans="1:22" ht="15.95" customHeight="1" x14ac:dyDescent="0.2">
      <c r="A22" s="72" t="s">
        <v>140</v>
      </c>
      <c r="B22" s="73" t="s">
        <v>141</v>
      </c>
      <c r="C22" s="591" t="s">
        <v>108</v>
      </c>
      <c r="D22" s="592"/>
      <c r="E22" s="592"/>
      <c r="F22" s="64" t="s">
        <v>109</v>
      </c>
      <c r="G22" s="593" t="s">
        <v>116</v>
      </c>
      <c r="H22" s="593"/>
      <c r="I22" s="74" t="s">
        <v>142</v>
      </c>
      <c r="J22" s="72" t="s">
        <v>140</v>
      </c>
      <c r="K22" s="73" t="s">
        <v>141</v>
      </c>
      <c r="L22" s="594" t="s">
        <v>108</v>
      </c>
      <c r="M22" s="595"/>
      <c r="N22" s="596"/>
      <c r="O22" s="64" t="s">
        <v>109</v>
      </c>
      <c r="P22" s="593" t="s">
        <v>116</v>
      </c>
      <c r="Q22" s="593"/>
      <c r="R22" s="73" t="s">
        <v>142</v>
      </c>
      <c r="S22" s="585"/>
      <c r="T22" s="586"/>
      <c r="U22" s="586"/>
      <c r="V22" s="587"/>
    </row>
    <row r="23" spans="1:22" ht="15.95" customHeight="1" thickBot="1" x14ac:dyDescent="0.25">
      <c r="A23" s="65">
        <v>1</v>
      </c>
      <c r="B23" s="58"/>
      <c r="C23" s="484"/>
      <c r="D23" s="581"/>
      <c r="E23" s="581"/>
      <c r="F23" s="60"/>
      <c r="G23" s="513" t="s">
        <v>117</v>
      </c>
      <c r="H23" s="515"/>
      <c r="I23" s="75"/>
      <c r="J23" s="76" t="s">
        <v>143</v>
      </c>
      <c r="K23" s="58"/>
      <c r="L23" s="513"/>
      <c r="M23" s="502"/>
      <c r="N23" s="501"/>
      <c r="O23" s="60"/>
      <c r="P23" s="513" t="s">
        <v>117</v>
      </c>
      <c r="Q23" s="515"/>
      <c r="R23" s="59"/>
      <c r="S23" s="588"/>
      <c r="T23" s="589"/>
      <c r="U23" s="589"/>
      <c r="V23" s="590"/>
    </row>
    <row r="24" spans="1:22" ht="15.95" customHeight="1" x14ac:dyDescent="0.2">
      <c r="A24" s="65">
        <v>2</v>
      </c>
      <c r="B24" s="58"/>
      <c r="C24" s="484"/>
      <c r="D24" s="581"/>
      <c r="E24" s="581"/>
      <c r="F24" s="60"/>
      <c r="G24" s="513" t="s">
        <v>117</v>
      </c>
      <c r="H24" s="515"/>
      <c r="I24" s="75"/>
      <c r="J24" s="76" t="s">
        <v>144</v>
      </c>
      <c r="K24" s="58"/>
      <c r="L24" s="513"/>
      <c r="M24" s="502"/>
      <c r="N24" s="501"/>
      <c r="O24" s="60"/>
      <c r="P24" s="513" t="s">
        <v>117</v>
      </c>
      <c r="Q24" s="515"/>
      <c r="R24" s="59"/>
      <c r="S24" s="585"/>
      <c r="T24" s="586"/>
      <c r="U24" s="586"/>
      <c r="V24" s="587"/>
    </row>
    <row r="25" spans="1:22" ht="15.95" customHeight="1" thickBot="1" x14ac:dyDescent="0.25">
      <c r="A25" s="65">
        <v>3</v>
      </c>
      <c r="B25" s="58"/>
      <c r="C25" s="484"/>
      <c r="D25" s="581"/>
      <c r="E25" s="581"/>
      <c r="F25" s="60"/>
      <c r="G25" s="513" t="s">
        <v>117</v>
      </c>
      <c r="H25" s="515"/>
      <c r="I25" s="75"/>
      <c r="J25" s="76" t="s">
        <v>145</v>
      </c>
      <c r="K25" s="58"/>
      <c r="L25" s="513"/>
      <c r="M25" s="502"/>
      <c r="N25" s="501"/>
      <c r="O25" s="60"/>
      <c r="P25" s="513" t="s">
        <v>117</v>
      </c>
      <c r="Q25" s="515"/>
      <c r="R25" s="59"/>
      <c r="S25" s="588"/>
      <c r="T25" s="589"/>
      <c r="U25" s="589"/>
      <c r="V25" s="590"/>
    </row>
    <row r="26" spans="1:22" ht="15.95" customHeight="1" x14ac:dyDescent="0.2">
      <c r="A26" s="65">
        <v>4</v>
      </c>
      <c r="B26" s="58"/>
      <c r="C26" s="484"/>
      <c r="D26" s="581"/>
      <c r="E26" s="581"/>
      <c r="F26" s="60"/>
      <c r="G26" s="513" t="s">
        <v>117</v>
      </c>
      <c r="H26" s="515"/>
      <c r="I26" s="75"/>
      <c r="J26" s="76" t="s">
        <v>146</v>
      </c>
      <c r="K26" s="58"/>
      <c r="L26" s="513"/>
      <c r="M26" s="502"/>
      <c r="N26" s="501"/>
      <c r="O26" s="60"/>
      <c r="P26" s="513" t="s">
        <v>117</v>
      </c>
      <c r="Q26" s="515"/>
      <c r="R26" s="59"/>
      <c r="S26" s="585"/>
      <c r="T26" s="586"/>
      <c r="U26" s="586"/>
      <c r="V26" s="587"/>
    </row>
    <row r="27" spans="1:22" ht="15.95" customHeight="1" thickBot="1" x14ac:dyDescent="0.25">
      <c r="A27" s="65">
        <v>5</v>
      </c>
      <c r="B27" s="58"/>
      <c r="C27" s="484"/>
      <c r="D27" s="581"/>
      <c r="E27" s="581"/>
      <c r="F27" s="60"/>
      <c r="G27" s="513" t="s">
        <v>117</v>
      </c>
      <c r="H27" s="515"/>
      <c r="I27" s="75"/>
      <c r="J27" s="76" t="s">
        <v>147</v>
      </c>
      <c r="K27" s="58"/>
      <c r="L27" s="513"/>
      <c r="M27" s="502"/>
      <c r="N27" s="501"/>
      <c r="O27" s="60"/>
      <c r="P27" s="513" t="s">
        <v>117</v>
      </c>
      <c r="Q27" s="515"/>
      <c r="R27" s="59"/>
      <c r="S27" s="588"/>
      <c r="T27" s="589"/>
      <c r="U27" s="589"/>
      <c r="V27" s="590"/>
    </row>
    <row r="28" spans="1:22" ht="15.95" customHeight="1" thickBot="1" x14ac:dyDescent="0.25">
      <c r="A28" s="65">
        <v>6</v>
      </c>
      <c r="B28" s="58"/>
      <c r="C28" s="484"/>
      <c r="D28" s="581"/>
      <c r="E28" s="581"/>
      <c r="F28" s="60"/>
      <c r="G28" s="513" t="s">
        <v>117</v>
      </c>
      <c r="H28" s="515"/>
      <c r="I28" s="75"/>
      <c r="J28" s="76" t="s">
        <v>148</v>
      </c>
      <c r="K28" s="58"/>
      <c r="L28" s="513"/>
      <c r="M28" s="502"/>
      <c r="N28" s="501"/>
      <c r="O28" s="60"/>
      <c r="P28" s="513" t="s">
        <v>117</v>
      </c>
      <c r="Q28" s="515"/>
      <c r="R28" s="59"/>
      <c r="S28" s="582" t="s">
        <v>124</v>
      </c>
      <c r="T28" s="583"/>
      <c r="U28" s="583"/>
      <c r="V28" s="584"/>
    </row>
    <row r="29" spans="1:22" ht="15.95" customHeight="1" x14ac:dyDescent="0.2">
      <c r="A29" s="65">
        <v>7</v>
      </c>
      <c r="B29" s="58"/>
      <c r="C29" s="484"/>
      <c r="D29" s="581"/>
      <c r="E29" s="581"/>
      <c r="F29" s="60"/>
      <c r="G29" s="513" t="s">
        <v>117</v>
      </c>
      <c r="H29" s="515"/>
      <c r="I29" s="75"/>
      <c r="J29" s="76" t="s">
        <v>149</v>
      </c>
      <c r="K29" s="58"/>
      <c r="L29" s="513"/>
      <c r="M29" s="502"/>
      <c r="N29" s="501"/>
      <c r="O29" s="60"/>
      <c r="P29" s="513" t="s">
        <v>117</v>
      </c>
      <c r="Q29" s="515"/>
      <c r="R29" s="59"/>
      <c r="S29" s="585"/>
      <c r="T29" s="586"/>
      <c r="U29" s="586"/>
      <c r="V29" s="587"/>
    </row>
    <row r="30" spans="1:22" ht="15.95" customHeight="1" thickBot="1" x14ac:dyDescent="0.25">
      <c r="A30" s="66">
        <v>8</v>
      </c>
      <c r="B30" s="77"/>
      <c r="C30" s="475"/>
      <c r="D30" s="576"/>
      <c r="E30" s="576"/>
      <c r="F30" s="78"/>
      <c r="G30" s="577" t="s">
        <v>117</v>
      </c>
      <c r="H30" s="578"/>
      <c r="I30" s="79"/>
      <c r="J30" s="80" t="s">
        <v>150</v>
      </c>
      <c r="K30" s="77"/>
      <c r="L30" s="577"/>
      <c r="M30" s="579"/>
      <c r="N30" s="580"/>
      <c r="O30" s="78"/>
      <c r="P30" s="577" t="s">
        <v>117</v>
      </c>
      <c r="Q30" s="578"/>
      <c r="R30" s="81"/>
      <c r="S30" s="471"/>
      <c r="T30" s="472"/>
      <c r="U30" s="472"/>
      <c r="V30" s="473"/>
    </row>
  </sheetData>
  <sheetProtection algorithmName="SHA-512" hashValue="EILmZ2bLCDpcwn144db8FjNzowxr/AIplpL/BWJ2SwEuFCKj88vpC0GpqPoj70IGbqu2SDNKDW7MpXQQyaNqnA==" saltValue="ihOTHLJ/W4QfTCGJkVJKzw==" spinCount="100000" sheet="1" objects="1" scenarios="1" selectLockedCells="1"/>
  <mergeCells count="222">
    <mergeCell ref="A2:B2"/>
    <mergeCell ref="C2:D2"/>
    <mergeCell ref="E2:I2"/>
    <mergeCell ref="P1:V1"/>
    <mergeCell ref="J2:L2"/>
    <mergeCell ref="M2:Q2"/>
    <mergeCell ref="R2:V2"/>
    <mergeCell ref="A3:A4"/>
    <mergeCell ref="B3:B4"/>
    <mergeCell ref="C3:E4"/>
    <mergeCell ref="G3:H3"/>
    <mergeCell ref="I3:J3"/>
    <mergeCell ref="K3:L3"/>
    <mergeCell ref="A1:E1"/>
    <mergeCell ref="F1:H1"/>
    <mergeCell ref="I1:K1"/>
    <mergeCell ref="L1:O1"/>
    <mergeCell ref="M3:N3"/>
    <mergeCell ref="O3:P3"/>
    <mergeCell ref="Q3:R3"/>
    <mergeCell ref="S3:T3"/>
    <mergeCell ref="U3:V3"/>
    <mergeCell ref="G4:H4"/>
    <mergeCell ref="I4:J4"/>
    <mergeCell ref="K4:L4"/>
    <mergeCell ref="M4:N4"/>
    <mergeCell ref="O4:P4"/>
    <mergeCell ref="Q4:R4"/>
    <mergeCell ref="S4:T4"/>
    <mergeCell ref="U4:V4"/>
    <mergeCell ref="C5:E5"/>
    <mergeCell ref="G5:H5"/>
    <mergeCell ref="I5:J5"/>
    <mergeCell ref="K5:L5"/>
    <mergeCell ref="M5:N5"/>
    <mergeCell ref="O5:P5"/>
    <mergeCell ref="Q5:R5"/>
    <mergeCell ref="S5:T5"/>
    <mergeCell ref="U5:V5"/>
    <mergeCell ref="C6:E6"/>
    <mergeCell ref="G6:H6"/>
    <mergeCell ref="I6:J6"/>
    <mergeCell ref="K6:L6"/>
    <mergeCell ref="M6:N6"/>
    <mergeCell ref="O6:P6"/>
    <mergeCell ref="Q6:R6"/>
    <mergeCell ref="S6:T6"/>
    <mergeCell ref="U6:V6"/>
    <mergeCell ref="C7:E7"/>
    <mergeCell ref="G7:H7"/>
    <mergeCell ref="I7:J7"/>
    <mergeCell ref="K7:L7"/>
    <mergeCell ref="M7:N7"/>
    <mergeCell ref="O7:P7"/>
    <mergeCell ref="Q7:R7"/>
    <mergeCell ref="S7:T7"/>
    <mergeCell ref="U7:V7"/>
    <mergeCell ref="Q8:R8"/>
    <mergeCell ref="S8:T8"/>
    <mergeCell ref="U8:V8"/>
    <mergeCell ref="C9:E9"/>
    <mergeCell ref="G9:H9"/>
    <mergeCell ref="I9:J9"/>
    <mergeCell ref="K9:L9"/>
    <mergeCell ref="M9:N9"/>
    <mergeCell ref="O9:P9"/>
    <mergeCell ref="Q9:R9"/>
    <mergeCell ref="C8:E8"/>
    <mergeCell ref="G8:H8"/>
    <mergeCell ref="I8:J8"/>
    <mergeCell ref="K8:L8"/>
    <mergeCell ref="M8:N8"/>
    <mergeCell ref="O8:P8"/>
    <mergeCell ref="S9:T9"/>
    <mergeCell ref="U9:V9"/>
    <mergeCell ref="C10:E10"/>
    <mergeCell ref="G10:H10"/>
    <mergeCell ref="I10:J10"/>
    <mergeCell ref="K10:L10"/>
    <mergeCell ref="M10:N10"/>
    <mergeCell ref="O10:P10"/>
    <mergeCell ref="Q10:R10"/>
    <mergeCell ref="S10:T10"/>
    <mergeCell ref="U10:V10"/>
    <mergeCell ref="C11:E11"/>
    <mergeCell ref="G11:H11"/>
    <mergeCell ref="I11:J11"/>
    <mergeCell ref="K11:L11"/>
    <mergeCell ref="M11:N11"/>
    <mergeCell ref="O11:P11"/>
    <mergeCell ref="Q11:R11"/>
    <mergeCell ref="S11:T11"/>
    <mergeCell ref="U11:V11"/>
    <mergeCell ref="Q12:R12"/>
    <mergeCell ref="S12:T12"/>
    <mergeCell ref="U12:V12"/>
    <mergeCell ref="C13:E13"/>
    <mergeCell ref="G13:H13"/>
    <mergeCell ref="I13:J13"/>
    <mergeCell ref="K13:L13"/>
    <mergeCell ref="M13:N13"/>
    <mergeCell ref="O13:P13"/>
    <mergeCell ref="Q13:R13"/>
    <mergeCell ref="C12:E12"/>
    <mergeCell ref="G12:H12"/>
    <mergeCell ref="I12:J12"/>
    <mergeCell ref="K12:L12"/>
    <mergeCell ref="M12:N12"/>
    <mergeCell ref="O12:P12"/>
    <mergeCell ref="S13:T13"/>
    <mergeCell ref="U13:V13"/>
    <mergeCell ref="C14:E14"/>
    <mergeCell ref="G14:H14"/>
    <mergeCell ref="I14:J14"/>
    <mergeCell ref="K14:L14"/>
    <mergeCell ref="M14:N14"/>
    <mergeCell ref="O14:P14"/>
    <mergeCell ref="Q14:R14"/>
    <mergeCell ref="S14:T14"/>
    <mergeCell ref="U14:V14"/>
    <mergeCell ref="C15:E15"/>
    <mergeCell ref="G15:H15"/>
    <mergeCell ref="I15:J15"/>
    <mergeCell ref="K15:L15"/>
    <mergeCell ref="M15:N15"/>
    <mergeCell ref="O15:P15"/>
    <mergeCell ref="Q15:R15"/>
    <mergeCell ref="S15:T15"/>
    <mergeCell ref="U15:V15"/>
    <mergeCell ref="Q16:R16"/>
    <mergeCell ref="S16:T16"/>
    <mergeCell ref="U16:V16"/>
    <mergeCell ref="C17:E17"/>
    <mergeCell ref="G17:H17"/>
    <mergeCell ref="I17:J17"/>
    <mergeCell ref="K17:L17"/>
    <mergeCell ref="M17:N17"/>
    <mergeCell ref="O17:P17"/>
    <mergeCell ref="Q17:R17"/>
    <mergeCell ref="C16:E16"/>
    <mergeCell ref="G16:H16"/>
    <mergeCell ref="I16:J16"/>
    <mergeCell ref="K16:L16"/>
    <mergeCell ref="M16:N16"/>
    <mergeCell ref="O16:P16"/>
    <mergeCell ref="S17:T17"/>
    <mergeCell ref="U17:V17"/>
    <mergeCell ref="C18:E18"/>
    <mergeCell ref="G18:H18"/>
    <mergeCell ref="I18:J18"/>
    <mergeCell ref="K18:L18"/>
    <mergeCell ref="M18:N18"/>
    <mergeCell ref="O18:P18"/>
    <mergeCell ref="Q18:R18"/>
    <mergeCell ref="S18:T18"/>
    <mergeCell ref="U18:V18"/>
    <mergeCell ref="C19:E19"/>
    <mergeCell ref="G19:H19"/>
    <mergeCell ref="I19:J19"/>
    <mergeCell ref="K19:L19"/>
    <mergeCell ref="M19:N19"/>
    <mergeCell ref="O19:P19"/>
    <mergeCell ref="Q19:R19"/>
    <mergeCell ref="S19:T19"/>
    <mergeCell ref="U19:V19"/>
    <mergeCell ref="Q20:R20"/>
    <mergeCell ref="S20:T20"/>
    <mergeCell ref="U20:V20"/>
    <mergeCell ref="A21:H21"/>
    <mergeCell ref="J21:Q21"/>
    <mergeCell ref="S21:V21"/>
    <mergeCell ref="C20:E20"/>
    <mergeCell ref="G20:H20"/>
    <mergeCell ref="I20:J20"/>
    <mergeCell ref="K20:L20"/>
    <mergeCell ref="M20:N20"/>
    <mergeCell ref="O20:P20"/>
    <mergeCell ref="C22:E22"/>
    <mergeCell ref="G22:H22"/>
    <mergeCell ref="L22:N22"/>
    <mergeCell ref="P22:Q22"/>
    <mergeCell ref="S22:V22"/>
    <mergeCell ref="C23:E23"/>
    <mergeCell ref="G23:H23"/>
    <mergeCell ref="L23:N23"/>
    <mergeCell ref="P23:Q23"/>
    <mergeCell ref="S23:V23"/>
    <mergeCell ref="C24:E24"/>
    <mergeCell ref="G24:H24"/>
    <mergeCell ref="L24:N24"/>
    <mergeCell ref="P24:Q24"/>
    <mergeCell ref="S24:V24"/>
    <mergeCell ref="C25:E25"/>
    <mergeCell ref="G25:H25"/>
    <mergeCell ref="L25:N25"/>
    <mergeCell ref="P25:Q25"/>
    <mergeCell ref="S25:V25"/>
    <mergeCell ref="C26:E26"/>
    <mergeCell ref="G26:H26"/>
    <mergeCell ref="L26:N26"/>
    <mergeCell ref="P26:Q26"/>
    <mergeCell ref="S26:V26"/>
    <mergeCell ref="C27:E27"/>
    <mergeCell ref="G27:H27"/>
    <mergeCell ref="L27:N27"/>
    <mergeCell ref="P27:Q27"/>
    <mergeCell ref="S27:V27"/>
    <mergeCell ref="C30:E30"/>
    <mergeCell ref="G30:H30"/>
    <mergeCell ref="L30:N30"/>
    <mergeCell ref="P30:Q30"/>
    <mergeCell ref="S30:V30"/>
    <mergeCell ref="C28:E28"/>
    <mergeCell ref="G28:H28"/>
    <mergeCell ref="L28:N28"/>
    <mergeCell ref="P28:Q28"/>
    <mergeCell ref="S28:V28"/>
    <mergeCell ref="C29:E29"/>
    <mergeCell ref="G29:H29"/>
    <mergeCell ref="L29:N29"/>
    <mergeCell ref="P29:Q29"/>
    <mergeCell ref="S29:V29"/>
  </mergeCells>
  <conditionalFormatting sqref="P1:V1">
    <cfRule type="expression" dxfId="4" priority="1">
      <formula>$P$1&lt;&gt;0</formula>
    </cfRule>
  </conditionalFormatting>
  <printOptions horizontalCentered="1"/>
  <pageMargins left="0.23622047244094491" right="0.23622047244094491" top="0.43307086614173229" bottom="0.39370078740157483" header="0.23622047244094491" footer="0.23622047244094491"/>
  <pageSetup paperSize="9" scale="97" orientation="landscape" horizontalDpi="300" verticalDpi="300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36">
    <tabColor theme="5" tint="0.79998168889431442"/>
  </sheetPr>
  <dimension ref="A1:BT31"/>
  <sheetViews>
    <sheetView showGridLines="0" showZeros="0" workbookViewId="0">
      <selection activeCell="E186" sqref="E186"/>
    </sheetView>
  </sheetViews>
  <sheetFormatPr defaultRowHeight="12.75" x14ac:dyDescent="0.2"/>
  <cols>
    <col min="1" max="2" width="2" style="53" customWidth="1"/>
    <col min="3" max="4" width="2.28515625" style="53" customWidth="1"/>
    <col min="5" max="59" width="2" style="53" customWidth="1"/>
    <col min="60" max="62" width="2.7109375" style="53" customWidth="1"/>
    <col min="63" max="72" width="2" style="53" customWidth="1"/>
    <col min="73" max="208" width="1.7109375" style="53" customWidth="1"/>
    <col min="209" max="16384" width="9.140625" style="53"/>
  </cols>
  <sheetData>
    <row r="1" spans="1:72" ht="24" customHeight="1" x14ac:dyDescent="0.2">
      <c r="A1" s="533" t="s">
        <v>101</v>
      </c>
      <c r="B1" s="534"/>
      <c r="C1" s="534"/>
      <c r="D1" s="534"/>
      <c r="E1" s="534"/>
      <c r="F1" s="534"/>
      <c r="G1" s="534"/>
      <c r="H1" s="534"/>
      <c r="I1" s="534"/>
      <c r="J1" s="534"/>
      <c r="K1" s="534"/>
      <c r="L1" s="534"/>
      <c r="M1" s="534"/>
      <c r="N1" s="534"/>
      <c r="O1" s="534"/>
      <c r="P1" s="534"/>
      <c r="Q1" s="534"/>
      <c r="R1" s="534"/>
      <c r="S1" s="535"/>
      <c r="T1" s="542" t="s">
        <v>209</v>
      </c>
      <c r="U1" s="543"/>
      <c r="V1" s="543"/>
      <c r="W1" s="543"/>
      <c r="X1" s="544">
        <f ca="1">TODAY()</f>
        <v>43214</v>
      </c>
      <c r="Y1" s="544"/>
      <c r="Z1" s="544"/>
      <c r="AA1" s="544"/>
      <c r="AB1" s="544"/>
      <c r="AC1" s="544"/>
      <c r="AD1" s="544"/>
      <c r="AE1" s="545"/>
      <c r="AF1" s="536" t="s">
        <v>102</v>
      </c>
      <c r="AG1" s="537"/>
      <c r="AH1" s="537"/>
      <c r="AI1" s="537"/>
      <c r="AJ1" s="537"/>
      <c r="AK1" s="537"/>
      <c r="AL1" s="537"/>
      <c r="AM1" s="537"/>
      <c r="AN1" s="537"/>
      <c r="AO1" s="537"/>
      <c r="AP1" s="537"/>
      <c r="AQ1" s="537"/>
      <c r="AR1" s="546" t="s">
        <v>210</v>
      </c>
      <c r="AS1" s="547"/>
      <c r="AT1" s="547"/>
      <c r="AU1" s="547"/>
      <c r="AV1" s="547"/>
      <c r="AW1" s="547"/>
      <c r="AX1" s="547"/>
      <c r="AY1" s="547"/>
      <c r="AZ1" s="547"/>
      <c r="BA1" s="548">
        <f>IF('Lane Draws'!$BP$42-COUNTIF('Lane Draws'!$BP$32:$BU$39,"&gt;88")=0,0,CONCATENATE('Lane Draws'!$BP$42-COUNTIF('Lane Draws'!$BP$32:$BU$39,"&gt;88"), " Non Counters to put in lanes"))</f>
        <v>0</v>
      </c>
      <c r="BB1" s="549"/>
      <c r="BC1" s="549"/>
      <c r="BD1" s="549"/>
      <c r="BE1" s="549"/>
      <c r="BF1" s="549"/>
      <c r="BG1" s="549"/>
      <c r="BH1" s="549"/>
      <c r="BI1" s="549"/>
      <c r="BJ1" s="549"/>
      <c r="BK1" s="549"/>
      <c r="BL1" s="549"/>
      <c r="BM1" s="549"/>
      <c r="BN1" s="549"/>
      <c r="BO1" s="549"/>
      <c r="BP1" s="549"/>
      <c r="BQ1" s="549"/>
      <c r="BR1" s="549"/>
      <c r="BS1" s="549"/>
      <c r="BT1" s="550"/>
    </row>
    <row r="2" spans="1:72" ht="24" customHeight="1" thickBot="1" x14ac:dyDescent="0.25">
      <c r="A2" s="538" t="s">
        <v>203</v>
      </c>
      <c r="B2" s="539"/>
      <c r="C2" s="539"/>
      <c r="D2" s="539"/>
      <c r="E2" s="539" t="s">
        <v>200</v>
      </c>
      <c r="F2" s="539"/>
      <c r="G2" s="539"/>
      <c r="H2" s="539" t="s">
        <v>208</v>
      </c>
      <c r="I2" s="539"/>
      <c r="J2" s="539"/>
      <c r="K2" s="539"/>
      <c r="L2" s="540" t="s">
        <v>15</v>
      </c>
      <c r="M2" s="540"/>
      <c r="N2" s="540"/>
      <c r="O2" s="540"/>
      <c r="P2" s="540"/>
      <c r="Q2" s="540"/>
      <c r="R2" s="540"/>
      <c r="S2" s="540"/>
      <c r="T2" s="540"/>
      <c r="U2" s="540"/>
      <c r="V2" s="540"/>
      <c r="W2" s="540"/>
      <c r="X2" s="540"/>
      <c r="Y2" s="540"/>
      <c r="Z2" s="540"/>
      <c r="AA2" s="540"/>
      <c r="AB2" s="540"/>
      <c r="AC2" s="540"/>
      <c r="AD2" s="540"/>
      <c r="AE2" s="541"/>
      <c r="AF2" s="551" t="s">
        <v>103</v>
      </c>
      <c r="AG2" s="552"/>
      <c r="AH2" s="552"/>
      <c r="AI2" s="552"/>
      <c r="AJ2" s="552"/>
      <c r="AK2" s="552"/>
      <c r="AL2" s="552"/>
      <c r="AM2" s="552"/>
      <c r="AN2" s="552"/>
      <c r="AO2" s="552"/>
      <c r="AP2" s="552"/>
      <c r="AQ2" s="552"/>
      <c r="AR2" s="553" t="s">
        <v>104</v>
      </c>
      <c r="AS2" s="554"/>
      <c r="AT2" s="554"/>
      <c r="AU2" s="554"/>
      <c r="AV2" s="554"/>
      <c r="AW2" s="554"/>
      <c r="AX2" s="554"/>
      <c r="AY2" s="554"/>
      <c r="AZ2" s="554"/>
      <c r="BA2" s="554"/>
      <c r="BB2" s="554"/>
      <c r="BC2" s="554"/>
      <c r="BD2" s="554"/>
      <c r="BE2" s="554"/>
      <c r="BF2" s="553" t="s">
        <v>105</v>
      </c>
      <c r="BG2" s="554"/>
      <c r="BH2" s="554"/>
      <c r="BI2" s="554"/>
      <c r="BJ2" s="554"/>
      <c r="BK2" s="554"/>
      <c r="BL2" s="554"/>
      <c r="BM2" s="554"/>
      <c r="BN2" s="554"/>
      <c r="BO2" s="554"/>
      <c r="BP2" s="554"/>
      <c r="BQ2" s="554"/>
      <c r="BR2" s="554"/>
      <c r="BS2" s="554"/>
      <c r="BT2" s="555"/>
    </row>
    <row r="3" spans="1:72" ht="12.75" customHeight="1" x14ac:dyDescent="0.2">
      <c r="A3" s="521" t="s">
        <v>106</v>
      </c>
      <c r="B3" s="522"/>
      <c r="C3" s="523" t="s">
        <v>107</v>
      </c>
      <c r="D3" s="524"/>
      <c r="E3" s="525" t="s">
        <v>108</v>
      </c>
      <c r="F3" s="525"/>
      <c r="G3" s="525"/>
      <c r="H3" s="525"/>
      <c r="I3" s="525"/>
      <c r="J3" s="525"/>
      <c r="K3" s="525"/>
      <c r="L3" s="525"/>
      <c r="M3" s="525"/>
      <c r="N3" s="525"/>
      <c r="O3" s="525"/>
      <c r="P3" s="525"/>
      <c r="Q3" s="525"/>
      <c r="R3" s="525"/>
      <c r="S3" s="525" t="s">
        <v>109</v>
      </c>
      <c r="T3" s="525"/>
      <c r="U3" s="525"/>
      <c r="V3" s="525"/>
      <c r="W3" s="525"/>
      <c r="X3" s="525"/>
      <c r="Y3" s="525"/>
      <c r="Z3" s="525"/>
      <c r="AA3" s="527" t="s">
        <v>110</v>
      </c>
      <c r="AB3" s="528"/>
      <c r="AC3" s="528"/>
      <c r="AD3" s="530" t="s">
        <v>111</v>
      </c>
      <c r="AE3" s="531"/>
      <c r="AF3" s="532"/>
      <c r="AG3" s="530" t="s">
        <v>111</v>
      </c>
      <c r="AH3" s="531"/>
      <c r="AI3" s="532"/>
      <c r="AJ3" s="530" t="s">
        <v>111</v>
      </c>
      <c r="AK3" s="531"/>
      <c r="AL3" s="532"/>
      <c r="AM3" s="530" t="s">
        <v>111</v>
      </c>
      <c r="AN3" s="531"/>
      <c r="AO3" s="532"/>
      <c r="AP3" s="530" t="s">
        <v>111</v>
      </c>
      <c r="AQ3" s="531"/>
      <c r="AR3" s="532"/>
      <c r="AS3" s="530" t="s">
        <v>111</v>
      </c>
      <c r="AT3" s="531"/>
      <c r="AU3" s="532"/>
      <c r="AV3" s="530" t="s">
        <v>111</v>
      </c>
      <c r="AW3" s="531"/>
      <c r="AX3" s="532"/>
      <c r="AY3" s="530" t="s">
        <v>111</v>
      </c>
      <c r="AZ3" s="531"/>
      <c r="BA3" s="532"/>
      <c r="BB3" s="530" t="s">
        <v>111</v>
      </c>
      <c r="BC3" s="531"/>
      <c r="BD3" s="532"/>
      <c r="BE3" s="530" t="s">
        <v>111</v>
      </c>
      <c r="BF3" s="531"/>
      <c r="BG3" s="532"/>
      <c r="BH3" s="565" t="s">
        <v>112</v>
      </c>
      <c r="BI3" s="566"/>
      <c r="BJ3" s="567"/>
      <c r="BK3" s="571" t="s">
        <v>113</v>
      </c>
      <c r="BL3" s="572"/>
      <c r="BM3" s="573"/>
      <c r="BN3" s="571" t="s">
        <v>114</v>
      </c>
      <c r="BO3" s="572"/>
      <c r="BP3" s="573"/>
      <c r="BQ3" s="556" t="s">
        <v>115</v>
      </c>
      <c r="BR3" s="557"/>
      <c r="BS3" s="557"/>
      <c r="BT3" s="558"/>
    </row>
    <row r="4" spans="1:72" ht="12.75" customHeight="1" x14ac:dyDescent="0.2">
      <c r="A4" s="521"/>
      <c r="B4" s="522"/>
      <c r="C4" s="523"/>
      <c r="D4" s="524"/>
      <c r="E4" s="526"/>
      <c r="F4" s="526"/>
      <c r="G4" s="526"/>
      <c r="H4" s="526"/>
      <c r="I4" s="526"/>
      <c r="J4" s="526"/>
      <c r="K4" s="526"/>
      <c r="L4" s="526"/>
      <c r="M4" s="526"/>
      <c r="N4" s="526"/>
      <c r="O4" s="526"/>
      <c r="P4" s="526"/>
      <c r="Q4" s="526"/>
      <c r="R4" s="526"/>
      <c r="S4" s="526"/>
      <c r="T4" s="526"/>
      <c r="U4" s="526"/>
      <c r="V4" s="526"/>
      <c r="W4" s="526"/>
      <c r="X4" s="526"/>
      <c r="Y4" s="526"/>
      <c r="Z4" s="526"/>
      <c r="AA4" s="529"/>
      <c r="AB4" s="529"/>
      <c r="AC4" s="529"/>
      <c r="AD4" s="530"/>
      <c r="AE4" s="531"/>
      <c r="AF4" s="532"/>
      <c r="AG4" s="530"/>
      <c r="AH4" s="531"/>
      <c r="AI4" s="532"/>
      <c r="AJ4" s="530"/>
      <c r="AK4" s="531"/>
      <c r="AL4" s="532"/>
      <c r="AM4" s="530"/>
      <c r="AN4" s="531"/>
      <c r="AO4" s="532"/>
      <c r="AP4" s="530"/>
      <c r="AQ4" s="531"/>
      <c r="AR4" s="532"/>
      <c r="AS4" s="530"/>
      <c r="AT4" s="531"/>
      <c r="AU4" s="532"/>
      <c r="AV4" s="530"/>
      <c r="AW4" s="531"/>
      <c r="AX4" s="532"/>
      <c r="AY4" s="530"/>
      <c r="AZ4" s="531"/>
      <c r="BA4" s="532"/>
      <c r="BB4" s="530"/>
      <c r="BC4" s="531"/>
      <c r="BD4" s="532"/>
      <c r="BE4" s="530"/>
      <c r="BF4" s="531"/>
      <c r="BG4" s="532"/>
      <c r="BH4" s="568"/>
      <c r="BI4" s="569"/>
      <c r="BJ4" s="570"/>
      <c r="BK4" s="571"/>
      <c r="BL4" s="572"/>
      <c r="BM4" s="573"/>
      <c r="BN4" s="571"/>
      <c r="BO4" s="572"/>
      <c r="BP4" s="573"/>
      <c r="BQ4" s="556"/>
      <c r="BR4" s="557"/>
      <c r="BS4" s="557"/>
      <c r="BT4" s="558"/>
    </row>
    <row r="5" spans="1:72" x14ac:dyDescent="0.2">
      <c r="A5" s="521"/>
      <c r="B5" s="522"/>
      <c r="C5" s="523"/>
      <c r="D5" s="524"/>
      <c r="E5" s="526"/>
      <c r="F5" s="526"/>
      <c r="G5" s="526"/>
      <c r="H5" s="526"/>
      <c r="I5" s="526"/>
      <c r="J5" s="526"/>
      <c r="K5" s="526"/>
      <c r="L5" s="526"/>
      <c r="M5" s="526"/>
      <c r="N5" s="526"/>
      <c r="O5" s="526"/>
      <c r="P5" s="526"/>
      <c r="Q5" s="526"/>
      <c r="R5" s="526"/>
      <c r="S5" s="526"/>
      <c r="T5" s="526"/>
      <c r="U5" s="526"/>
      <c r="V5" s="526"/>
      <c r="W5" s="526"/>
      <c r="X5" s="526"/>
      <c r="Y5" s="526"/>
      <c r="Z5" s="526"/>
      <c r="AA5" s="529"/>
      <c r="AB5" s="529"/>
      <c r="AC5" s="529"/>
      <c r="AD5" s="227">
        <v>1</v>
      </c>
      <c r="AE5" s="56">
        <v>2</v>
      </c>
      <c r="AF5" s="56">
        <v>3</v>
      </c>
      <c r="AG5" s="56">
        <v>1</v>
      </c>
      <c r="AH5" s="57">
        <v>2</v>
      </c>
      <c r="AI5" s="56">
        <v>3</v>
      </c>
      <c r="AJ5" s="56">
        <v>1</v>
      </c>
      <c r="AK5" s="57">
        <v>2</v>
      </c>
      <c r="AL5" s="56">
        <v>3</v>
      </c>
      <c r="AM5" s="56">
        <v>1</v>
      </c>
      <c r="AN5" s="57">
        <v>2</v>
      </c>
      <c r="AO5" s="56">
        <v>3</v>
      </c>
      <c r="AP5" s="56">
        <v>1</v>
      </c>
      <c r="AQ5" s="57">
        <v>2</v>
      </c>
      <c r="AR5" s="56">
        <v>3</v>
      </c>
      <c r="AS5" s="56">
        <v>1</v>
      </c>
      <c r="AT5" s="57">
        <v>2</v>
      </c>
      <c r="AU5" s="56">
        <v>3</v>
      </c>
      <c r="AV5" s="56">
        <v>1</v>
      </c>
      <c r="AW5" s="57">
        <v>2</v>
      </c>
      <c r="AX5" s="56">
        <v>3</v>
      </c>
      <c r="AY5" s="56">
        <v>1</v>
      </c>
      <c r="AZ5" s="57">
        <v>2</v>
      </c>
      <c r="BA5" s="56">
        <v>3</v>
      </c>
      <c r="BB5" s="56">
        <v>1</v>
      </c>
      <c r="BC5" s="57">
        <v>2</v>
      </c>
      <c r="BD5" s="56">
        <v>3</v>
      </c>
      <c r="BE5" s="56">
        <v>1</v>
      </c>
      <c r="BF5" s="57">
        <v>2</v>
      </c>
      <c r="BG5" s="56">
        <v>3</v>
      </c>
      <c r="BH5" s="562" t="s">
        <v>116</v>
      </c>
      <c r="BI5" s="563"/>
      <c r="BJ5" s="564"/>
      <c r="BK5" s="571"/>
      <c r="BL5" s="572"/>
      <c r="BM5" s="573"/>
      <c r="BN5" s="571"/>
      <c r="BO5" s="572"/>
      <c r="BP5" s="573"/>
      <c r="BQ5" s="559"/>
      <c r="BR5" s="560"/>
      <c r="BS5" s="560"/>
      <c r="BT5" s="561"/>
    </row>
    <row r="6" spans="1:72" ht="18" customHeight="1" x14ac:dyDescent="0.25">
      <c r="A6" s="512">
        <v>1</v>
      </c>
      <c r="B6" s="501"/>
      <c r="C6" s="500">
        <f>'Lane Draws'!BP32</f>
        <v>7</v>
      </c>
      <c r="D6" s="501"/>
      <c r="E6" s="467">
        <f ca="1">IFERROR(INDIRECT("'"&amp;S6&amp;"-"&amp;$E$2&amp;"'!H27"),VLOOKUP(C6,'U17 Non Counters'!$G$3:$I$86,2,FALSE))</f>
        <v>0</v>
      </c>
      <c r="F6" s="495"/>
      <c r="G6" s="495"/>
      <c r="H6" s="495"/>
      <c r="I6" s="495"/>
      <c r="J6" s="495"/>
      <c r="K6" s="495"/>
      <c r="L6" s="495"/>
      <c r="M6" s="495"/>
      <c r="N6" s="495"/>
      <c r="O6" s="495"/>
      <c r="P6" s="495"/>
      <c r="Q6" s="495"/>
      <c r="R6" s="496"/>
      <c r="S6" s="500" t="str">
        <f>IFERROR(IF(C6="","",VLOOKUP(C6,Teams!$A$12:$B$29,2,FALSE)),CONCATENATE("NC-",VLOOKUP(C6,'U17 Non Counters'!$G$3:$I$86,3,FALSE)))</f>
        <v>MAC_PSH</v>
      </c>
      <c r="T6" s="502"/>
      <c r="U6" s="502"/>
      <c r="V6" s="502"/>
      <c r="W6" s="502"/>
      <c r="X6" s="502"/>
      <c r="Y6" s="502"/>
      <c r="Z6" s="501"/>
      <c r="AA6" s="513" t="s">
        <v>117</v>
      </c>
      <c r="AB6" s="514"/>
      <c r="AC6" s="515"/>
      <c r="AD6" s="58"/>
      <c r="AE6" s="59"/>
      <c r="AF6" s="60"/>
      <c r="AG6" s="58"/>
      <c r="AH6" s="59"/>
      <c r="AI6" s="60"/>
      <c r="AJ6" s="58"/>
      <c r="AK6" s="59"/>
      <c r="AL6" s="60"/>
      <c r="AM6" s="58"/>
      <c r="AN6" s="59"/>
      <c r="AO6" s="60"/>
      <c r="AP6" s="58"/>
      <c r="AQ6" s="59"/>
      <c r="AR6" s="60"/>
      <c r="AS6" s="58"/>
      <c r="AT6" s="59"/>
      <c r="AU6" s="60"/>
      <c r="AV6" s="58"/>
      <c r="AW6" s="59"/>
      <c r="AX6" s="60"/>
      <c r="AY6" s="58"/>
      <c r="AZ6" s="59"/>
      <c r="BA6" s="60"/>
      <c r="BB6" s="58"/>
      <c r="BC6" s="59"/>
      <c r="BD6" s="60"/>
      <c r="BE6" s="58"/>
      <c r="BF6" s="59"/>
      <c r="BG6" s="60"/>
      <c r="BH6" s="516" t="s">
        <v>117</v>
      </c>
      <c r="BI6" s="517"/>
      <c r="BJ6" s="518"/>
      <c r="BK6" s="467"/>
      <c r="BL6" s="495"/>
      <c r="BM6" s="496"/>
      <c r="BN6" s="467"/>
      <c r="BO6" s="495"/>
      <c r="BP6" s="496"/>
      <c r="BQ6" s="467"/>
      <c r="BR6" s="495"/>
      <c r="BS6" s="495"/>
      <c r="BT6" s="497"/>
    </row>
    <row r="7" spans="1:72" ht="18" customHeight="1" x14ac:dyDescent="0.25">
      <c r="A7" s="512">
        <v>2</v>
      </c>
      <c r="B7" s="501"/>
      <c r="C7" s="500">
        <f>'Lane Draws'!BP33</f>
        <v>6</v>
      </c>
      <c r="D7" s="501"/>
      <c r="E7" s="467" t="str">
        <f ca="1">IFERROR(INDIRECT("'"&amp;S7&amp;"-"&amp;$E$2&amp;"'!H27"),VLOOKUP(C7,'U17 Non Counters'!$G$3:$I$86,2,FALSE))</f>
        <v>Angela Horne</v>
      </c>
      <c r="F7" s="495"/>
      <c r="G7" s="495"/>
      <c r="H7" s="495"/>
      <c r="I7" s="495"/>
      <c r="J7" s="495"/>
      <c r="K7" s="495"/>
      <c r="L7" s="495"/>
      <c r="M7" s="495"/>
      <c r="N7" s="495"/>
      <c r="O7" s="495"/>
      <c r="P7" s="495"/>
      <c r="Q7" s="495"/>
      <c r="R7" s="496"/>
      <c r="S7" s="500" t="str">
        <f>IFERROR(IF(C7="","",VLOOKUP(C7,Teams!$A$12:$B$29,2,FALSE)),CONCATENATE("NC-",VLOOKUP(C7,'U17 Non Counters'!$G$3:$I$86,3,FALSE)))</f>
        <v>ISA</v>
      </c>
      <c r="T7" s="502"/>
      <c r="U7" s="502"/>
      <c r="V7" s="502"/>
      <c r="W7" s="502"/>
      <c r="X7" s="502"/>
      <c r="Y7" s="502"/>
      <c r="Z7" s="501"/>
      <c r="AA7" s="513" t="s">
        <v>117</v>
      </c>
      <c r="AB7" s="514"/>
      <c r="AC7" s="515"/>
      <c r="AD7" s="58"/>
      <c r="AE7" s="59"/>
      <c r="AF7" s="60"/>
      <c r="AG7" s="58"/>
      <c r="AH7" s="59"/>
      <c r="AI7" s="60"/>
      <c r="AJ7" s="58"/>
      <c r="AK7" s="59"/>
      <c r="AL7" s="60"/>
      <c r="AM7" s="58"/>
      <c r="AN7" s="59"/>
      <c r="AO7" s="60"/>
      <c r="AP7" s="58"/>
      <c r="AQ7" s="59"/>
      <c r="AR7" s="60"/>
      <c r="AS7" s="58"/>
      <c r="AT7" s="59"/>
      <c r="AU7" s="60"/>
      <c r="AV7" s="58"/>
      <c r="AW7" s="59"/>
      <c r="AX7" s="60"/>
      <c r="AY7" s="58"/>
      <c r="AZ7" s="59"/>
      <c r="BA7" s="60"/>
      <c r="BB7" s="58"/>
      <c r="BC7" s="59"/>
      <c r="BD7" s="60"/>
      <c r="BE7" s="58"/>
      <c r="BF7" s="59"/>
      <c r="BG7" s="60"/>
      <c r="BH7" s="516" t="s">
        <v>117</v>
      </c>
      <c r="BI7" s="517"/>
      <c r="BJ7" s="518"/>
      <c r="BK7" s="467"/>
      <c r="BL7" s="495"/>
      <c r="BM7" s="496"/>
      <c r="BN7" s="467"/>
      <c r="BO7" s="495"/>
      <c r="BP7" s="496"/>
      <c r="BQ7" s="467"/>
      <c r="BR7" s="495"/>
      <c r="BS7" s="495"/>
      <c r="BT7" s="497"/>
    </row>
    <row r="8" spans="1:72" ht="18" customHeight="1" x14ac:dyDescent="0.25">
      <c r="A8" s="512">
        <v>3</v>
      </c>
      <c r="B8" s="501"/>
      <c r="C8" s="500">
        <f>'Lane Draws'!BP34</f>
        <v>4</v>
      </c>
      <c r="D8" s="501"/>
      <c r="E8" s="467" t="str">
        <f ca="1">IFERROR(INDIRECT("'"&amp;S8&amp;"-"&amp;$E$2&amp;"'!H27"),VLOOKUP(C8,'U17 Non Counters'!$G$3:$I$86,2,FALSE))</f>
        <v>Iona Esslemont</v>
      </c>
      <c r="F8" s="495"/>
      <c r="G8" s="495"/>
      <c r="H8" s="495"/>
      <c r="I8" s="495"/>
      <c r="J8" s="495"/>
      <c r="K8" s="495"/>
      <c r="L8" s="495"/>
      <c r="M8" s="495"/>
      <c r="N8" s="495"/>
      <c r="O8" s="495"/>
      <c r="P8" s="495"/>
      <c r="Q8" s="495"/>
      <c r="R8" s="496"/>
      <c r="S8" s="500" t="str">
        <f>IFERROR(IF(C8="","",VLOOKUP(C8,Teams!$A$12:$B$29,2,FALSE)),CONCATENATE("NC-",VLOOKUP(C8,'U17 Non Counters'!$G$3:$I$86,3,FALSE)))</f>
        <v>DHH</v>
      </c>
      <c r="T8" s="502"/>
      <c r="U8" s="502"/>
      <c r="V8" s="502"/>
      <c r="W8" s="502"/>
      <c r="X8" s="502"/>
      <c r="Y8" s="502"/>
      <c r="Z8" s="501"/>
      <c r="AA8" s="513" t="s">
        <v>117</v>
      </c>
      <c r="AB8" s="514"/>
      <c r="AC8" s="515"/>
      <c r="AD8" s="58"/>
      <c r="AE8" s="59"/>
      <c r="AF8" s="60"/>
      <c r="AG8" s="58"/>
      <c r="AH8" s="59"/>
      <c r="AI8" s="60"/>
      <c r="AJ8" s="58"/>
      <c r="AK8" s="59"/>
      <c r="AL8" s="60"/>
      <c r="AM8" s="58"/>
      <c r="AN8" s="59"/>
      <c r="AO8" s="60"/>
      <c r="AP8" s="58"/>
      <c r="AQ8" s="59"/>
      <c r="AR8" s="60"/>
      <c r="AS8" s="58"/>
      <c r="AT8" s="59"/>
      <c r="AU8" s="60"/>
      <c r="AV8" s="58"/>
      <c r="AW8" s="59"/>
      <c r="AX8" s="60"/>
      <c r="AY8" s="58"/>
      <c r="AZ8" s="59"/>
      <c r="BA8" s="60"/>
      <c r="BB8" s="58"/>
      <c r="BC8" s="59"/>
      <c r="BD8" s="60"/>
      <c r="BE8" s="58"/>
      <c r="BF8" s="59"/>
      <c r="BG8" s="60"/>
      <c r="BH8" s="516" t="s">
        <v>117</v>
      </c>
      <c r="BI8" s="517"/>
      <c r="BJ8" s="518"/>
      <c r="BK8" s="467"/>
      <c r="BL8" s="495"/>
      <c r="BM8" s="496"/>
      <c r="BN8" s="467"/>
      <c r="BO8" s="495"/>
      <c r="BP8" s="496"/>
      <c r="BQ8" s="467"/>
      <c r="BR8" s="495"/>
      <c r="BS8" s="495"/>
      <c r="BT8" s="497"/>
    </row>
    <row r="9" spans="1:72" ht="18" customHeight="1" x14ac:dyDescent="0.25">
      <c r="A9" s="512">
        <v>4</v>
      </c>
      <c r="B9" s="501"/>
      <c r="C9" s="500">
        <f>'Lane Draws'!BP35</f>
        <v>2</v>
      </c>
      <c r="D9" s="501"/>
      <c r="E9" s="467">
        <f ca="1">IFERROR(INDIRECT("'"&amp;S9&amp;"-"&amp;$E$2&amp;"'!H27"),VLOOKUP(C9,'U17 Non Counters'!$G$3:$I$86,2,FALSE))</f>
        <v>0</v>
      </c>
      <c r="F9" s="495"/>
      <c r="G9" s="495"/>
      <c r="H9" s="495"/>
      <c r="I9" s="495"/>
      <c r="J9" s="495"/>
      <c r="K9" s="495"/>
      <c r="L9" s="495"/>
      <c r="M9" s="495"/>
      <c r="N9" s="495"/>
      <c r="O9" s="495"/>
      <c r="P9" s="495"/>
      <c r="Q9" s="495"/>
      <c r="R9" s="496"/>
      <c r="S9" s="500" t="str">
        <f>IFERROR(IF(C9="","",VLOOKUP(C9,Teams!$A$12:$B$29,2,FALSE)),CONCATENATE("NC-",VLOOKUP(C9,'U17 Non Counters'!$G$3:$I$86,3,FALSE)))</f>
        <v>ADAC</v>
      </c>
      <c r="T9" s="502"/>
      <c r="U9" s="502"/>
      <c r="V9" s="502"/>
      <c r="W9" s="502"/>
      <c r="X9" s="502"/>
      <c r="Y9" s="502"/>
      <c r="Z9" s="501"/>
      <c r="AA9" s="513" t="s">
        <v>117</v>
      </c>
      <c r="AB9" s="514"/>
      <c r="AC9" s="515"/>
      <c r="AD9" s="58"/>
      <c r="AE9" s="59"/>
      <c r="AF9" s="60"/>
      <c r="AG9" s="58"/>
      <c r="AH9" s="59"/>
      <c r="AI9" s="60"/>
      <c r="AJ9" s="58"/>
      <c r="AK9" s="59"/>
      <c r="AL9" s="60"/>
      <c r="AM9" s="58"/>
      <c r="AN9" s="59"/>
      <c r="AO9" s="60"/>
      <c r="AP9" s="58"/>
      <c r="AQ9" s="59"/>
      <c r="AR9" s="60"/>
      <c r="AS9" s="58"/>
      <c r="AT9" s="59"/>
      <c r="AU9" s="60"/>
      <c r="AV9" s="58"/>
      <c r="AW9" s="59"/>
      <c r="AX9" s="60"/>
      <c r="AY9" s="58"/>
      <c r="AZ9" s="59"/>
      <c r="BA9" s="60"/>
      <c r="BB9" s="58"/>
      <c r="BC9" s="59"/>
      <c r="BD9" s="60"/>
      <c r="BE9" s="58"/>
      <c r="BF9" s="59"/>
      <c r="BG9" s="60"/>
      <c r="BH9" s="516" t="s">
        <v>117</v>
      </c>
      <c r="BI9" s="517"/>
      <c r="BJ9" s="518"/>
      <c r="BK9" s="467"/>
      <c r="BL9" s="495"/>
      <c r="BM9" s="496"/>
      <c r="BN9" s="467"/>
      <c r="BO9" s="495"/>
      <c r="BP9" s="496"/>
      <c r="BQ9" s="467"/>
      <c r="BR9" s="495"/>
      <c r="BS9" s="495"/>
      <c r="BT9" s="497"/>
    </row>
    <row r="10" spans="1:72" ht="18" customHeight="1" x14ac:dyDescent="0.25">
      <c r="A10" s="512">
        <v>5</v>
      </c>
      <c r="B10" s="501"/>
      <c r="C10" s="500">
        <f>'Lane Draws'!BP36</f>
        <v>5</v>
      </c>
      <c r="D10" s="501"/>
      <c r="E10" s="467" t="str">
        <f ca="1">IFERROR(INDIRECT("'"&amp;S10&amp;"-"&amp;$E$2&amp;"'!H27"),VLOOKUP(C10,'U17 Non Counters'!$G$3:$I$86,2,FALSE))</f>
        <v>Ruby Soldan</v>
      </c>
      <c r="F10" s="495"/>
      <c r="G10" s="495"/>
      <c r="H10" s="495"/>
      <c r="I10" s="495"/>
      <c r="J10" s="495"/>
      <c r="K10" s="495"/>
      <c r="L10" s="495"/>
      <c r="M10" s="495"/>
      <c r="N10" s="495"/>
      <c r="O10" s="495"/>
      <c r="P10" s="495"/>
      <c r="Q10" s="495"/>
      <c r="R10" s="496"/>
      <c r="S10" s="500" t="str">
        <f>IFERROR(IF(C10="","",VLOOKUP(C10,Teams!$A$12:$B$29,2,FALSE)),CONCATENATE("NC-",VLOOKUP(C10,'U17 Non Counters'!$G$3:$I$86,3,FALSE)))</f>
        <v>IH</v>
      </c>
      <c r="T10" s="502"/>
      <c r="U10" s="502"/>
      <c r="V10" s="502"/>
      <c r="W10" s="502"/>
      <c r="X10" s="502"/>
      <c r="Y10" s="502"/>
      <c r="Z10" s="501"/>
      <c r="AA10" s="513" t="s">
        <v>117</v>
      </c>
      <c r="AB10" s="514"/>
      <c r="AC10" s="515"/>
      <c r="AD10" s="58"/>
      <c r="AE10" s="59"/>
      <c r="AF10" s="60"/>
      <c r="AG10" s="58"/>
      <c r="AH10" s="59"/>
      <c r="AI10" s="60"/>
      <c r="AJ10" s="58"/>
      <c r="AK10" s="59"/>
      <c r="AL10" s="60"/>
      <c r="AM10" s="58"/>
      <c r="AN10" s="59"/>
      <c r="AO10" s="60"/>
      <c r="AP10" s="58"/>
      <c r="AQ10" s="59"/>
      <c r="AR10" s="60"/>
      <c r="AS10" s="58"/>
      <c r="AT10" s="59"/>
      <c r="AU10" s="60"/>
      <c r="AV10" s="58"/>
      <c r="AW10" s="59"/>
      <c r="AX10" s="60"/>
      <c r="AY10" s="58"/>
      <c r="AZ10" s="59"/>
      <c r="BA10" s="60"/>
      <c r="BB10" s="58"/>
      <c r="BC10" s="59"/>
      <c r="BD10" s="60"/>
      <c r="BE10" s="58"/>
      <c r="BF10" s="59"/>
      <c r="BG10" s="60"/>
      <c r="BH10" s="516" t="s">
        <v>117</v>
      </c>
      <c r="BI10" s="517"/>
      <c r="BJ10" s="518"/>
      <c r="BK10" s="467"/>
      <c r="BL10" s="495"/>
      <c r="BM10" s="496"/>
      <c r="BN10" s="467"/>
      <c r="BO10" s="495"/>
      <c r="BP10" s="496"/>
      <c r="BQ10" s="467"/>
      <c r="BR10" s="495"/>
      <c r="BS10" s="495"/>
      <c r="BT10" s="497"/>
    </row>
    <row r="11" spans="1:72" ht="18" customHeight="1" x14ac:dyDescent="0.25">
      <c r="A11" s="512">
        <v>6</v>
      </c>
      <c r="B11" s="501"/>
      <c r="C11" s="500">
        <f>'Lane Draws'!BP37</f>
        <v>1</v>
      </c>
      <c r="D11" s="501"/>
      <c r="E11" s="467" t="str">
        <f ca="1">IFERROR(INDIRECT("'"&amp;S11&amp;"-"&amp;$E$2&amp;"'!H27"),VLOOKUP(C11,'U17 Non Counters'!$G$3:$I$86,2,FALSE))</f>
        <v>Ella Thoms</v>
      </c>
      <c r="F11" s="495"/>
      <c r="G11" s="495"/>
      <c r="H11" s="495"/>
      <c r="I11" s="495"/>
      <c r="J11" s="495"/>
      <c r="K11" s="495"/>
      <c r="L11" s="495"/>
      <c r="M11" s="495"/>
      <c r="N11" s="495"/>
      <c r="O11" s="495"/>
      <c r="P11" s="495"/>
      <c r="Q11" s="495"/>
      <c r="R11" s="496"/>
      <c r="S11" s="500" t="str">
        <f>IFERROR(IF(C11="","",VLOOKUP(C11,Teams!$A$12:$B$29,2,FALSE)),CONCATENATE("NC-",VLOOKUP(C11,'U17 Non Counters'!$G$3:$I$86,3,FALSE)))</f>
        <v>AAAC</v>
      </c>
      <c r="T11" s="502"/>
      <c r="U11" s="502"/>
      <c r="V11" s="502"/>
      <c r="W11" s="502"/>
      <c r="X11" s="502"/>
      <c r="Y11" s="502"/>
      <c r="Z11" s="501"/>
      <c r="AA11" s="513" t="s">
        <v>117</v>
      </c>
      <c r="AB11" s="514"/>
      <c r="AC11" s="515"/>
      <c r="AD11" s="58"/>
      <c r="AE11" s="59"/>
      <c r="AF11" s="60"/>
      <c r="AG11" s="58"/>
      <c r="AH11" s="59"/>
      <c r="AI11" s="60"/>
      <c r="AJ11" s="58"/>
      <c r="AK11" s="59"/>
      <c r="AL11" s="60"/>
      <c r="AM11" s="58"/>
      <c r="AN11" s="59"/>
      <c r="AO11" s="60"/>
      <c r="AP11" s="58"/>
      <c r="AQ11" s="59"/>
      <c r="AR11" s="60"/>
      <c r="AS11" s="58"/>
      <c r="AT11" s="59"/>
      <c r="AU11" s="60"/>
      <c r="AV11" s="58"/>
      <c r="AW11" s="59"/>
      <c r="AX11" s="60"/>
      <c r="AY11" s="58"/>
      <c r="AZ11" s="59"/>
      <c r="BA11" s="60"/>
      <c r="BB11" s="58"/>
      <c r="BC11" s="59"/>
      <c r="BD11" s="60"/>
      <c r="BE11" s="58"/>
      <c r="BF11" s="59"/>
      <c r="BG11" s="60"/>
      <c r="BH11" s="516" t="s">
        <v>117</v>
      </c>
      <c r="BI11" s="517"/>
      <c r="BJ11" s="518"/>
      <c r="BK11" s="467"/>
      <c r="BL11" s="495"/>
      <c r="BM11" s="496"/>
      <c r="BN11" s="467"/>
      <c r="BO11" s="495"/>
      <c r="BP11" s="496"/>
      <c r="BQ11" s="467"/>
      <c r="BR11" s="495"/>
      <c r="BS11" s="495"/>
      <c r="BT11" s="497"/>
    </row>
    <row r="12" spans="1:72" ht="18" customHeight="1" x14ac:dyDescent="0.25">
      <c r="A12" s="512">
        <v>7</v>
      </c>
      <c r="B12" s="501"/>
      <c r="C12" s="500">
        <f>'Lane Draws'!BP38</f>
        <v>8</v>
      </c>
      <c r="D12" s="501"/>
      <c r="E12" s="467" t="str">
        <f ca="1">IFERROR(INDIRECT("'"&amp;S12&amp;"-"&amp;$E$2&amp;"'!H27"),VLOOKUP(C12,'U17 Non Counters'!$G$3:$I$86,2,FALSE))</f>
        <v>EVE TULLOCH</v>
      </c>
      <c r="F12" s="495"/>
      <c r="G12" s="495"/>
      <c r="H12" s="495"/>
      <c r="I12" s="495"/>
      <c r="J12" s="495"/>
      <c r="K12" s="495"/>
      <c r="L12" s="495"/>
      <c r="M12" s="495"/>
      <c r="N12" s="495"/>
      <c r="O12" s="495"/>
      <c r="P12" s="495"/>
      <c r="Q12" s="495"/>
      <c r="R12" s="496"/>
      <c r="S12" s="500" t="str">
        <f>IFERROR(IF(C12="","",VLOOKUP(C12,Teams!$A$12:$B$29,2,FALSE)),CONCATENATE("NC-",VLOOKUP(C12,'U17 Non Counters'!$G$3:$I$86,3,FALSE)))</f>
        <v>TN</v>
      </c>
      <c r="T12" s="502"/>
      <c r="U12" s="502"/>
      <c r="V12" s="502"/>
      <c r="W12" s="502"/>
      <c r="X12" s="502"/>
      <c r="Y12" s="502"/>
      <c r="Z12" s="501"/>
      <c r="AA12" s="513" t="s">
        <v>117</v>
      </c>
      <c r="AB12" s="514"/>
      <c r="AC12" s="515"/>
      <c r="AD12" s="58"/>
      <c r="AE12" s="59"/>
      <c r="AF12" s="60"/>
      <c r="AG12" s="58"/>
      <c r="AH12" s="59"/>
      <c r="AI12" s="60"/>
      <c r="AJ12" s="58"/>
      <c r="AK12" s="59"/>
      <c r="AL12" s="60"/>
      <c r="AM12" s="58"/>
      <c r="AN12" s="59"/>
      <c r="AO12" s="60"/>
      <c r="AP12" s="58"/>
      <c r="AQ12" s="59"/>
      <c r="AR12" s="60"/>
      <c r="AS12" s="58"/>
      <c r="AT12" s="59"/>
      <c r="AU12" s="60"/>
      <c r="AV12" s="58"/>
      <c r="AW12" s="59"/>
      <c r="AX12" s="60"/>
      <c r="AY12" s="58"/>
      <c r="AZ12" s="59"/>
      <c r="BA12" s="60"/>
      <c r="BB12" s="58"/>
      <c r="BC12" s="59"/>
      <c r="BD12" s="60"/>
      <c r="BE12" s="58"/>
      <c r="BF12" s="59"/>
      <c r="BG12" s="60"/>
      <c r="BH12" s="516" t="s">
        <v>117</v>
      </c>
      <c r="BI12" s="517"/>
      <c r="BJ12" s="518"/>
      <c r="BK12" s="467"/>
      <c r="BL12" s="495"/>
      <c r="BM12" s="496"/>
      <c r="BN12" s="467"/>
      <c r="BO12" s="495"/>
      <c r="BP12" s="496"/>
      <c r="BQ12" s="467"/>
      <c r="BR12" s="495"/>
      <c r="BS12" s="495"/>
      <c r="BT12" s="497"/>
    </row>
    <row r="13" spans="1:72" ht="18" customHeight="1" x14ac:dyDescent="0.25">
      <c r="A13" s="512">
        <v>8</v>
      </c>
      <c r="B13" s="501"/>
      <c r="C13" s="500">
        <f>'Lane Draws'!BP39</f>
        <v>3</v>
      </c>
      <c r="D13" s="501"/>
      <c r="E13" s="467">
        <f ca="1">IFERROR(INDIRECT("'"&amp;S13&amp;"-"&amp;$E$2&amp;"'!H27"),VLOOKUP(C13,'U17 Non Counters'!$G$3:$I$86,2,FALSE))</f>
        <v>0</v>
      </c>
      <c r="F13" s="495"/>
      <c r="G13" s="495"/>
      <c r="H13" s="495"/>
      <c r="I13" s="495"/>
      <c r="J13" s="495"/>
      <c r="K13" s="495"/>
      <c r="L13" s="495"/>
      <c r="M13" s="495"/>
      <c r="N13" s="495"/>
      <c r="O13" s="495"/>
      <c r="P13" s="495"/>
      <c r="Q13" s="495"/>
      <c r="R13" s="496"/>
      <c r="S13" s="500" t="str">
        <f>IFERROR(IF(C13="","",VLOOKUP(C13,Teams!$A$12:$B$29,2,FALSE)),CONCATENATE("NC-",VLOOKUP(C13,'U17 Non Counters'!$G$3:$I$86,3,FALSE)))</f>
        <v>BSAC</v>
      </c>
      <c r="T13" s="502"/>
      <c r="U13" s="502"/>
      <c r="V13" s="502"/>
      <c r="W13" s="502"/>
      <c r="X13" s="502"/>
      <c r="Y13" s="502"/>
      <c r="Z13" s="501"/>
      <c r="AA13" s="513" t="s">
        <v>117</v>
      </c>
      <c r="AB13" s="514"/>
      <c r="AC13" s="515"/>
      <c r="AD13" s="58"/>
      <c r="AE13" s="59"/>
      <c r="AF13" s="60"/>
      <c r="AG13" s="58"/>
      <c r="AH13" s="59"/>
      <c r="AI13" s="60"/>
      <c r="AJ13" s="58"/>
      <c r="AK13" s="59"/>
      <c r="AL13" s="60"/>
      <c r="AM13" s="58"/>
      <c r="AN13" s="59"/>
      <c r="AO13" s="60"/>
      <c r="AP13" s="58"/>
      <c r="AQ13" s="59"/>
      <c r="AR13" s="60"/>
      <c r="AS13" s="58"/>
      <c r="AT13" s="59"/>
      <c r="AU13" s="60"/>
      <c r="AV13" s="58"/>
      <c r="AW13" s="59"/>
      <c r="AX13" s="60"/>
      <c r="AY13" s="58"/>
      <c r="AZ13" s="59"/>
      <c r="BA13" s="60"/>
      <c r="BB13" s="58"/>
      <c r="BC13" s="59"/>
      <c r="BD13" s="60"/>
      <c r="BE13" s="58"/>
      <c r="BF13" s="59"/>
      <c r="BG13" s="60"/>
      <c r="BH13" s="516" t="s">
        <v>117</v>
      </c>
      <c r="BI13" s="517"/>
      <c r="BJ13" s="518"/>
      <c r="BK13" s="467"/>
      <c r="BL13" s="495"/>
      <c r="BM13" s="496"/>
      <c r="BN13" s="467"/>
      <c r="BO13" s="495"/>
      <c r="BP13" s="496"/>
      <c r="BQ13" s="467"/>
      <c r="BR13" s="495"/>
      <c r="BS13" s="495"/>
      <c r="BT13" s="497"/>
    </row>
    <row r="14" spans="1:72" ht="18" customHeight="1" x14ac:dyDescent="0.25">
      <c r="A14" s="512">
        <v>9</v>
      </c>
      <c r="B14" s="501"/>
      <c r="C14" s="500">
        <f>'Lane Draws'!BS32</f>
        <v>77</v>
      </c>
      <c r="D14" s="501"/>
      <c r="E14" s="467">
        <f ca="1">IFERROR(INDIRECT("'"&amp;S14&amp;"-"&amp;$E$2&amp;"'!H28"),VLOOKUP(C14,'U17 Non Counters'!$G$3:$I$86,2,FALSE))</f>
        <v>0</v>
      </c>
      <c r="F14" s="495"/>
      <c r="G14" s="495"/>
      <c r="H14" s="495"/>
      <c r="I14" s="495"/>
      <c r="J14" s="495"/>
      <c r="K14" s="495"/>
      <c r="L14" s="495"/>
      <c r="M14" s="495"/>
      <c r="N14" s="495"/>
      <c r="O14" s="495"/>
      <c r="P14" s="495"/>
      <c r="Q14" s="495"/>
      <c r="R14" s="496"/>
      <c r="S14" s="500" t="str">
        <f>IFERROR(IF(C14="","",VLOOKUP(C14,Teams!$A$12:$B$29,2,FALSE)),CONCATENATE("NC-",VLOOKUP(C14,'U17 Non Counters'!$G$3:$I$86,3,FALSE)))</f>
        <v>MAC_PSH</v>
      </c>
      <c r="T14" s="502"/>
      <c r="U14" s="502"/>
      <c r="V14" s="502"/>
      <c r="W14" s="502"/>
      <c r="X14" s="502"/>
      <c r="Y14" s="502"/>
      <c r="Z14" s="501"/>
      <c r="AA14" s="513" t="s">
        <v>117</v>
      </c>
      <c r="AB14" s="514"/>
      <c r="AC14" s="515"/>
      <c r="AD14" s="58"/>
      <c r="AE14" s="59"/>
      <c r="AF14" s="60"/>
      <c r="AG14" s="58"/>
      <c r="AH14" s="59"/>
      <c r="AI14" s="60"/>
      <c r="AJ14" s="58"/>
      <c r="AK14" s="59"/>
      <c r="AL14" s="60"/>
      <c r="AM14" s="58"/>
      <c r="AN14" s="59"/>
      <c r="AO14" s="60"/>
      <c r="AP14" s="58"/>
      <c r="AQ14" s="59"/>
      <c r="AR14" s="60"/>
      <c r="AS14" s="58"/>
      <c r="AT14" s="59"/>
      <c r="AU14" s="60"/>
      <c r="AV14" s="58"/>
      <c r="AW14" s="59"/>
      <c r="AX14" s="60"/>
      <c r="AY14" s="58"/>
      <c r="AZ14" s="59"/>
      <c r="BA14" s="60"/>
      <c r="BB14" s="58"/>
      <c r="BC14" s="59"/>
      <c r="BD14" s="60"/>
      <c r="BE14" s="58"/>
      <c r="BF14" s="59"/>
      <c r="BG14" s="60"/>
      <c r="BH14" s="516" t="s">
        <v>117</v>
      </c>
      <c r="BI14" s="517"/>
      <c r="BJ14" s="518"/>
      <c r="BK14" s="467"/>
      <c r="BL14" s="495"/>
      <c r="BM14" s="496"/>
      <c r="BN14" s="467"/>
      <c r="BO14" s="495"/>
      <c r="BP14" s="496"/>
      <c r="BQ14" s="467"/>
      <c r="BR14" s="495"/>
      <c r="BS14" s="495"/>
      <c r="BT14" s="497"/>
    </row>
    <row r="15" spans="1:72" ht="18" customHeight="1" x14ac:dyDescent="0.25">
      <c r="A15" s="512">
        <v>10</v>
      </c>
      <c r="B15" s="501"/>
      <c r="C15" s="500">
        <f>'Lane Draws'!BS33</f>
        <v>66</v>
      </c>
      <c r="D15" s="501"/>
      <c r="E15" s="467" t="str">
        <f ca="1">IFERROR(INDIRECT("'"&amp;S15&amp;"-"&amp;$E$2&amp;"'!H28"),VLOOKUP(C15,'U17 Non Counters'!$G$3:$I$86,2,FALSE))</f>
        <v>Molly MacLeod</v>
      </c>
      <c r="F15" s="495"/>
      <c r="G15" s="495"/>
      <c r="H15" s="495"/>
      <c r="I15" s="495"/>
      <c r="J15" s="495"/>
      <c r="K15" s="495"/>
      <c r="L15" s="495"/>
      <c r="M15" s="495"/>
      <c r="N15" s="495"/>
      <c r="O15" s="495"/>
      <c r="P15" s="495"/>
      <c r="Q15" s="495"/>
      <c r="R15" s="496"/>
      <c r="S15" s="500" t="str">
        <f>IFERROR(IF(C15="","",VLOOKUP(C15,Teams!$A$12:$B$29,2,FALSE)),CONCATENATE("NC-",VLOOKUP(C15,'U17 Non Counters'!$G$3:$I$86,3,FALSE)))</f>
        <v>ISA</v>
      </c>
      <c r="T15" s="502"/>
      <c r="U15" s="502"/>
      <c r="V15" s="502"/>
      <c r="W15" s="502"/>
      <c r="X15" s="502"/>
      <c r="Y15" s="502"/>
      <c r="Z15" s="501"/>
      <c r="AA15" s="513" t="s">
        <v>117</v>
      </c>
      <c r="AB15" s="514"/>
      <c r="AC15" s="515"/>
      <c r="AD15" s="58"/>
      <c r="AE15" s="59"/>
      <c r="AF15" s="60"/>
      <c r="AG15" s="58"/>
      <c r="AH15" s="59"/>
      <c r="AI15" s="60"/>
      <c r="AJ15" s="58"/>
      <c r="AK15" s="59"/>
      <c r="AL15" s="60"/>
      <c r="AM15" s="58"/>
      <c r="AN15" s="59"/>
      <c r="AO15" s="60"/>
      <c r="AP15" s="58"/>
      <c r="AQ15" s="59"/>
      <c r="AR15" s="60"/>
      <c r="AS15" s="58"/>
      <c r="AT15" s="59"/>
      <c r="AU15" s="60"/>
      <c r="AV15" s="58"/>
      <c r="AW15" s="59"/>
      <c r="AX15" s="60"/>
      <c r="AY15" s="58"/>
      <c r="AZ15" s="59"/>
      <c r="BA15" s="60"/>
      <c r="BB15" s="58"/>
      <c r="BC15" s="59"/>
      <c r="BD15" s="60"/>
      <c r="BE15" s="58"/>
      <c r="BF15" s="59"/>
      <c r="BG15" s="60"/>
      <c r="BH15" s="516" t="s">
        <v>117</v>
      </c>
      <c r="BI15" s="517"/>
      <c r="BJ15" s="518"/>
      <c r="BK15" s="467"/>
      <c r="BL15" s="495"/>
      <c r="BM15" s="496"/>
      <c r="BN15" s="467"/>
      <c r="BO15" s="495"/>
      <c r="BP15" s="496"/>
      <c r="BQ15" s="467"/>
      <c r="BR15" s="495"/>
      <c r="BS15" s="495"/>
      <c r="BT15" s="497"/>
    </row>
    <row r="16" spans="1:72" ht="18" customHeight="1" x14ac:dyDescent="0.25">
      <c r="A16" s="512">
        <v>11</v>
      </c>
      <c r="B16" s="501"/>
      <c r="C16" s="500">
        <f>'Lane Draws'!BS34</f>
        <v>44</v>
      </c>
      <c r="D16" s="501"/>
      <c r="E16" s="467" t="str">
        <f ca="1">IFERROR(INDIRECT("'"&amp;S16&amp;"-"&amp;$E$2&amp;"'!H28"),VLOOKUP(C16,'U17 Non Counters'!$G$3:$I$86,2,FALSE))</f>
        <v>Iona Vannet</v>
      </c>
      <c r="F16" s="495"/>
      <c r="G16" s="495"/>
      <c r="H16" s="495"/>
      <c r="I16" s="495"/>
      <c r="J16" s="495"/>
      <c r="K16" s="495"/>
      <c r="L16" s="495"/>
      <c r="M16" s="495"/>
      <c r="N16" s="495"/>
      <c r="O16" s="495"/>
      <c r="P16" s="495"/>
      <c r="Q16" s="495"/>
      <c r="R16" s="496"/>
      <c r="S16" s="500" t="str">
        <f>IFERROR(IF(C16="","",VLOOKUP(C16,Teams!$A$12:$B$29,2,FALSE)),CONCATENATE("NC-",VLOOKUP(C16,'U17 Non Counters'!$G$3:$I$86,3,FALSE)))</f>
        <v>DHH</v>
      </c>
      <c r="T16" s="502"/>
      <c r="U16" s="502"/>
      <c r="V16" s="502"/>
      <c r="W16" s="502"/>
      <c r="X16" s="502"/>
      <c r="Y16" s="502"/>
      <c r="Z16" s="501"/>
      <c r="AA16" s="513" t="s">
        <v>117</v>
      </c>
      <c r="AB16" s="514"/>
      <c r="AC16" s="515"/>
      <c r="AD16" s="58"/>
      <c r="AE16" s="59"/>
      <c r="AF16" s="60"/>
      <c r="AG16" s="58"/>
      <c r="AH16" s="59"/>
      <c r="AI16" s="60"/>
      <c r="AJ16" s="58"/>
      <c r="AK16" s="59"/>
      <c r="AL16" s="60"/>
      <c r="AM16" s="58"/>
      <c r="AN16" s="59"/>
      <c r="AO16" s="60"/>
      <c r="AP16" s="58"/>
      <c r="AQ16" s="59"/>
      <c r="AR16" s="60"/>
      <c r="AS16" s="58"/>
      <c r="AT16" s="59"/>
      <c r="AU16" s="60"/>
      <c r="AV16" s="58"/>
      <c r="AW16" s="59"/>
      <c r="AX16" s="60"/>
      <c r="AY16" s="58"/>
      <c r="AZ16" s="59"/>
      <c r="BA16" s="60"/>
      <c r="BB16" s="58"/>
      <c r="BC16" s="59"/>
      <c r="BD16" s="60"/>
      <c r="BE16" s="58"/>
      <c r="BF16" s="59"/>
      <c r="BG16" s="60"/>
      <c r="BH16" s="516" t="s">
        <v>117</v>
      </c>
      <c r="BI16" s="517"/>
      <c r="BJ16" s="518"/>
      <c r="BK16" s="467"/>
      <c r="BL16" s="495"/>
      <c r="BM16" s="496"/>
      <c r="BN16" s="467"/>
      <c r="BO16" s="495"/>
      <c r="BP16" s="496"/>
      <c r="BQ16" s="467"/>
      <c r="BR16" s="495"/>
      <c r="BS16" s="495"/>
      <c r="BT16" s="497"/>
    </row>
    <row r="17" spans="1:72" ht="18" customHeight="1" x14ac:dyDescent="0.25">
      <c r="A17" s="512">
        <v>12</v>
      </c>
      <c r="B17" s="501"/>
      <c r="C17" s="500">
        <f>'Lane Draws'!BS35</f>
        <v>22</v>
      </c>
      <c r="D17" s="501"/>
      <c r="E17" s="467">
        <f ca="1">IFERROR(INDIRECT("'"&amp;S17&amp;"-"&amp;$E$2&amp;"'!H28"),VLOOKUP(C17,'U17 Non Counters'!$G$3:$I$86,2,FALSE))</f>
        <v>0</v>
      </c>
      <c r="F17" s="495"/>
      <c r="G17" s="495"/>
      <c r="H17" s="495"/>
      <c r="I17" s="495"/>
      <c r="J17" s="495"/>
      <c r="K17" s="495"/>
      <c r="L17" s="495"/>
      <c r="M17" s="495"/>
      <c r="N17" s="495"/>
      <c r="O17" s="495"/>
      <c r="P17" s="495"/>
      <c r="Q17" s="495"/>
      <c r="R17" s="496"/>
      <c r="S17" s="500" t="str">
        <f>IFERROR(IF(C17="","",VLOOKUP(C17,Teams!$A$12:$B$29,2,FALSE)),CONCATENATE("NC-",VLOOKUP(C17,'U17 Non Counters'!$G$3:$I$86,3,FALSE)))</f>
        <v>ADAC</v>
      </c>
      <c r="T17" s="502"/>
      <c r="U17" s="502"/>
      <c r="V17" s="502"/>
      <c r="W17" s="502"/>
      <c r="X17" s="502"/>
      <c r="Y17" s="502"/>
      <c r="Z17" s="501"/>
      <c r="AA17" s="513" t="s">
        <v>117</v>
      </c>
      <c r="AB17" s="514"/>
      <c r="AC17" s="515"/>
      <c r="AD17" s="58"/>
      <c r="AE17" s="59"/>
      <c r="AF17" s="60"/>
      <c r="AG17" s="58"/>
      <c r="AH17" s="59"/>
      <c r="AI17" s="60"/>
      <c r="AJ17" s="58"/>
      <c r="AK17" s="59"/>
      <c r="AL17" s="60"/>
      <c r="AM17" s="58"/>
      <c r="AN17" s="59"/>
      <c r="AO17" s="60"/>
      <c r="AP17" s="58"/>
      <c r="AQ17" s="59"/>
      <c r="AR17" s="60"/>
      <c r="AS17" s="58"/>
      <c r="AT17" s="59"/>
      <c r="AU17" s="60"/>
      <c r="AV17" s="58"/>
      <c r="AW17" s="59"/>
      <c r="AX17" s="60"/>
      <c r="AY17" s="58"/>
      <c r="AZ17" s="59"/>
      <c r="BA17" s="60"/>
      <c r="BB17" s="58"/>
      <c r="BC17" s="59"/>
      <c r="BD17" s="60"/>
      <c r="BE17" s="58"/>
      <c r="BF17" s="59"/>
      <c r="BG17" s="60"/>
      <c r="BH17" s="516" t="s">
        <v>117</v>
      </c>
      <c r="BI17" s="517"/>
      <c r="BJ17" s="518"/>
      <c r="BK17" s="467"/>
      <c r="BL17" s="495"/>
      <c r="BM17" s="496"/>
      <c r="BN17" s="467"/>
      <c r="BO17" s="495"/>
      <c r="BP17" s="496"/>
      <c r="BQ17" s="467"/>
      <c r="BR17" s="495"/>
      <c r="BS17" s="495"/>
      <c r="BT17" s="497"/>
    </row>
    <row r="18" spans="1:72" ht="18" customHeight="1" x14ac:dyDescent="0.25">
      <c r="A18" s="512">
        <v>13</v>
      </c>
      <c r="B18" s="501"/>
      <c r="C18" s="500">
        <f>'Lane Draws'!BS36</f>
        <v>55</v>
      </c>
      <c r="D18" s="501"/>
      <c r="E18" s="467" t="str">
        <f ca="1">IFERROR(INDIRECT("'"&amp;S18&amp;"-"&amp;$E$2&amp;"'!H28"),VLOOKUP(C18,'U17 Non Counters'!$G$3:$I$86,2,FALSE))</f>
        <v>Iona Ramsay</v>
      </c>
      <c r="F18" s="495"/>
      <c r="G18" s="495"/>
      <c r="H18" s="495"/>
      <c r="I18" s="495"/>
      <c r="J18" s="495"/>
      <c r="K18" s="495"/>
      <c r="L18" s="495"/>
      <c r="M18" s="495"/>
      <c r="N18" s="495"/>
      <c r="O18" s="495"/>
      <c r="P18" s="495"/>
      <c r="Q18" s="495"/>
      <c r="R18" s="496"/>
      <c r="S18" s="500" t="str">
        <f>IFERROR(IF(C18="","",VLOOKUP(C18,Teams!$A$12:$B$29,2,FALSE)),CONCATENATE("NC-",VLOOKUP(C18,'U17 Non Counters'!$G$3:$I$86,3,FALSE)))</f>
        <v>IH</v>
      </c>
      <c r="T18" s="502"/>
      <c r="U18" s="502"/>
      <c r="V18" s="502"/>
      <c r="W18" s="502"/>
      <c r="X18" s="502"/>
      <c r="Y18" s="502"/>
      <c r="Z18" s="501"/>
      <c r="AA18" s="513" t="s">
        <v>117</v>
      </c>
      <c r="AB18" s="514"/>
      <c r="AC18" s="515"/>
      <c r="AD18" s="58"/>
      <c r="AE18" s="59"/>
      <c r="AF18" s="60"/>
      <c r="AG18" s="58"/>
      <c r="AH18" s="59"/>
      <c r="AI18" s="60"/>
      <c r="AJ18" s="58"/>
      <c r="AK18" s="59"/>
      <c r="AL18" s="60"/>
      <c r="AM18" s="58"/>
      <c r="AN18" s="59"/>
      <c r="AO18" s="60"/>
      <c r="AP18" s="58"/>
      <c r="AQ18" s="59"/>
      <c r="AR18" s="60"/>
      <c r="AS18" s="58"/>
      <c r="AT18" s="59"/>
      <c r="AU18" s="60"/>
      <c r="AV18" s="58"/>
      <c r="AW18" s="59"/>
      <c r="AX18" s="60"/>
      <c r="AY18" s="58"/>
      <c r="AZ18" s="59"/>
      <c r="BA18" s="60"/>
      <c r="BB18" s="58"/>
      <c r="BC18" s="59"/>
      <c r="BD18" s="60"/>
      <c r="BE18" s="58"/>
      <c r="BF18" s="59"/>
      <c r="BG18" s="60"/>
      <c r="BH18" s="516" t="s">
        <v>117</v>
      </c>
      <c r="BI18" s="517"/>
      <c r="BJ18" s="518"/>
      <c r="BK18" s="467"/>
      <c r="BL18" s="495"/>
      <c r="BM18" s="496"/>
      <c r="BN18" s="467"/>
      <c r="BO18" s="495"/>
      <c r="BP18" s="496"/>
      <c r="BQ18" s="467"/>
      <c r="BR18" s="495"/>
      <c r="BS18" s="495"/>
      <c r="BT18" s="497"/>
    </row>
    <row r="19" spans="1:72" ht="18" customHeight="1" x14ac:dyDescent="0.25">
      <c r="A19" s="512">
        <v>14</v>
      </c>
      <c r="B19" s="501"/>
      <c r="C19" s="500">
        <f>'Lane Draws'!BS37</f>
        <v>11</v>
      </c>
      <c r="D19" s="501"/>
      <c r="E19" s="467" t="str">
        <f ca="1">IFERROR(INDIRECT("'"&amp;S19&amp;"-"&amp;$E$2&amp;"'!H28"),VLOOKUP(C19,'U17 Non Counters'!$G$3:$I$86,2,FALSE))</f>
        <v>Abigail Robertson</v>
      </c>
      <c r="F19" s="495"/>
      <c r="G19" s="495"/>
      <c r="H19" s="495"/>
      <c r="I19" s="495"/>
      <c r="J19" s="495"/>
      <c r="K19" s="495"/>
      <c r="L19" s="495"/>
      <c r="M19" s="495"/>
      <c r="N19" s="495"/>
      <c r="O19" s="495"/>
      <c r="P19" s="495"/>
      <c r="Q19" s="495"/>
      <c r="R19" s="496"/>
      <c r="S19" s="500" t="str">
        <f>IFERROR(IF(C19="","",VLOOKUP(C19,Teams!$A$12:$B$29,2,FALSE)),CONCATENATE("NC-",VLOOKUP(C19,'U17 Non Counters'!$G$3:$I$86,3,FALSE)))</f>
        <v>AAAC</v>
      </c>
      <c r="T19" s="502"/>
      <c r="U19" s="502"/>
      <c r="V19" s="502"/>
      <c r="W19" s="502"/>
      <c r="X19" s="502"/>
      <c r="Y19" s="502"/>
      <c r="Z19" s="501"/>
      <c r="AA19" s="513" t="s">
        <v>117</v>
      </c>
      <c r="AB19" s="514"/>
      <c r="AC19" s="515"/>
      <c r="AD19" s="58"/>
      <c r="AE19" s="59"/>
      <c r="AF19" s="60"/>
      <c r="AG19" s="58"/>
      <c r="AH19" s="59"/>
      <c r="AI19" s="60"/>
      <c r="AJ19" s="58"/>
      <c r="AK19" s="59"/>
      <c r="AL19" s="60"/>
      <c r="AM19" s="58"/>
      <c r="AN19" s="59"/>
      <c r="AO19" s="60"/>
      <c r="AP19" s="58"/>
      <c r="AQ19" s="59"/>
      <c r="AR19" s="60"/>
      <c r="AS19" s="58"/>
      <c r="AT19" s="59"/>
      <c r="AU19" s="60"/>
      <c r="AV19" s="58"/>
      <c r="AW19" s="59"/>
      <c r="AX19" s="60"/>
      <c r="AY19" s="58"/>
      <c r="AZ19" s="59"/>
      <c r="BA19" s="60"/>
      <c r="BB19" s="58"/>
      <c r="BC19" s="59"/>
      <c r="BD19" s="60"/>
      <c r="BE19" s="58"/>
      <c r="BF19" s="59"/>
      <c r="BG19" s="60"/>
      <c r="BH19" s="516" t="s">
        <v>117</v>
      </c>
      <c r="BI19" s="517"/>
      <c r="BJ19" s="518"/>
      <c r="BK19" s="467"/>
      <c r="BL19" s="495"/>
      <c r="BM19" s="496"/>
      <c r="BN19" s="467"/>
      <c r="BO19" s="495"/>
      <c r="BP19" s="496"/>
      <c r="BQ19" s="467"/>
      <c r="BR19" s="495"/>
      <c r="BS19" s="495"/>
      <c r="BT19" s="497"/>
    </row>
    <row r="20" spans="1:72" ht="18" customHeight="1" x14ac:dyDescent="0.25">
      <c r="A20" s="512">
        <v>15</v>
      </c>
      <c r="B20" s="501"/>
      <c r="C20" s="500">
        <f>'Lane Draws'!BS38</f>
        <v>88</v>
      </c>
      <c r="D20" s="501"/>
      <c r="E20" s="467" t="str">
        <f ca="1">IFERROR(INDIRECT("'"&amp;S20&amp;"-"&amp;$E$2&amp;"'!H28"),VLOOKUP(C20,'U17 Non Counters'!$G$3:$I$86,2,FALSE))</f>
        <v>EMMA BARCLAY</v>
      </c>
      <c r="F20" s="495"/>
      <c r="G20" s="495"/>
      <c r="H20" s="495"/>
      <c r="I20" s="495"/>
      <c r="J20" s="495"/>
      <c r="K20" s="495"/>
      <c r="L20" s="495"/>
      <c r="M20" s="495"/>
      <c r="N20" s="495"/>
      <c r="O20" s="495"/>
      <c r="P20" s="495"/>
      <c r="Q20" s="495"/>
      <c r="R20" s="496"/>
      <c r="S20" s="500" t="str">
        <f>IFERROR(IF(C20="","",VLOOKUP(C20,Teams!$A$12:$B$29,2,FALSE)),CONCATENATE("NC-",VLOOKUP(C20,'U17 Non Counters'!$G$3:$I$86,3,FALSE)))</f>
        <v>TN</v>
      </c>
      <c r="T20" s="502"/>
      <c r="U20" s="502"/>
      <c r="V20" s="502"/>
      <c r="W20" s="502"/>
      <c r="X20" s="502"/>
      <c r="Y20" s="502"/>
      <c r="Z20" s="501"/>
      <c r="AA20" s="513" t="s">
        <v>117</v>
      </c>
      <c r="AB20" s="514"/>
      <c r="AC20" s="515"/>
      <c r="AD20" s="58"/>
      <c r="AE20" s="59"/>
      <c r="AF20" s="60"/>
      <c r="AG20" s="58"/>
      <c r="AH20" s="59"/>
      <c r="AI20" s="60"/>
      <c r="AJ20" s="58"/>
      <c r="AK20" s="59"/>
      <c r="AL20" s="60"/>
      <c r="AM20" s="58"/>
      <c r="AN20" s="59"/>
      <c r="AO20" s="60"/>
      <c r="AP20" s="58"/>
      <c r="AQ20" s="59"/>
      <c r="AR20" s="60"/>
      <c r="AS20" s="58"/>
      <c r="AT20" s="59"/>
      <c r="AU20" s="60"/>
      <c r="AV20" s="58"/>
      <c r="AW20" s="59"/>
      <c r="AX20" s="60"/>
      <c r="AY20" s="58"/>
      <c r="AZ20" s="59"/>
      <c r="BA20" s="60"/>
      <c r="BB20" s="58"/>
      <c r="BC20" s="59"/>
      <c r="BD20" s="60"/>
      <c r="BE20" s="58"/>
      <c r="BF20" s="59"/>
      <c r="BG20" s="60"/>
      <c r="BH20" s="516" t="s">
        <v>117</v>
      </c>
      <c r="BI20" s="517"/>
      <c r="BJ20" s="518"/>
      <c r="BK20" s="467"/>
      <c r="BL20" s="495"/>
      <c r="BM20" s="496"/>
      <c r="BN20" s="467"/>
      <c r="BO20" s="495"/>
      <c r="BP20" s="496"/>
      <c r="BQ20" s="467"/>
      <c r="BR20" s="495"/>
      <c r="BS20" s="495"/>
      <c r="BT20" s="497"/>
    </row>
    <row r="21" spans="1:72" ht="18" customHeight="1" thickBot="1" x14ac:dyDescent="0.3">
      <c r="A21" s="498">
        <v>16</v>
      </c>
      <c r="B21" s="499"/>
      <c r="C21" s="500">
        <f>'Lane Draws'!BS39</f>
        <v>33</v>
      </c>
      <c r="D21" s="501"/>
      <c r="E21" s="467">
        <f ca="1">IFERROR(INDIRECT("'"&amp;S21&amp;"-"&amp;$E$2&amp;"'!H28"),VLOOKUP(C21,'U17 Non Counters'!$G$3:$I$86,2,FALSE))</f>
        <v>0</v>
      </c>
      <c r="F21" s="495"/>
      <c r="G21" s="495"/>
      <c r="H21" s="495"/>
      <c r="I21" s="495"/>
      <c r="J21" s="495"/>
      <c r="K21" s="495"/>
      <c r="L21" s="495"/>
      <c r="M21" s="495"/>
      <c r="N21" s="495"/>
      <c r="O21" s="495"/>
      <c r="P21" s="495"/>
      <c r="Q21" s="495"/>
      <c r="R21" s="496"/>
      <c r="S21" s="500" t="str">
        <f>IFERROR(IF(C21="","",VLOOKUP(C21,Teams!$A$12:$B$29,2,FALSE)),CONCATENATE("NC-",VLOOKUP(C21,'U17 Non Counters'!$G$3:$I$86,3,FALSE)))</f>
        <v>BSAC</v>
      </c>
      <c r="T21" s="502"/>
      <c r="U21" s="502"/>
      <c r="V21" s="502"/>
      <c r="W21" s="502"/>
      <c r="X21" s="502"/>
      <c r="Y21" s="502"/>
      <c r="Z21" s="501"/>
      <c r="AA21" s="503" t="s">
        <v>117</v>
      </c>
      <c r="AB21" s="504"/>
      <c r="AC21" s="505"/>
      <c r="AD21" s="61"/>
      <c r="AE21" s="62"/>
      <c r="AF21" s="63"/>
      <c r="AG21" s="61"/>
      <c r="AH21" s="62"/>
      <c r="AI21" s="63"/>
      <c r="AJ21" s="61"/>
      <c r="AK21" s="62"/>
      <c r="AL21" s="63"/>
      <c r="AM21" s="61"/>
      <c r="AN21" s="62"/>
      <c r="AO21" s="63"/>
      <c r="AP21" s="61"/>
      <c r="AQ21" s="62"/>
      <c r="AR21" s="63"/>
      <c r="AS21" s="61"/>
      <c r="AT21" s="62"/>
      <c r="AU21" s="63"/>
      <c r="AV21" s="61"/>
      <c r="AW21" s="62"/>
      <c r="AX21" s="63"/>
      <c r="AY21" s="61"/>
      <c r="AZ21" s="62"/>
      <c r="BA21" s="63"/>
      <c r="BB21" s="61"/>
      <c r="BC21" s="62"/>
      <c r="BD21" s="63"/>
      <c r="BE21" s="61"/>
      <c r="BF21" s="62"/>
      <c r="BG21" s="63"/>
      <c r="BH21" s="506" t="s">
        <v>117</v>
      </c>
      <c r="BI21" s="507"/>
      <c r="BJ21" s="508"/>
      <c r="BK21" s="509"/>
      <c r="BL21" s="510"/>
      <c r="BM21" s="511"/>
      <c r="BN21" s="509"/>
      <c r="BO21" s="510"/>
      <c r="BP21" s="511"/>
      <c r="BQ21" s="462"/>
      <c r="BR21" s="519"/>
      <c r="BS21" s="519"/>
      <c r="BT21" s="520"/>
    </row>
    <row r="22" spans="1:72" ht="15.95" customHeight="1" thickBot="1" x14ac:dyDescent="0.25">
      <c r="A22" s="480" t="s">
        <v>118</v>
      </c>
      <c r="B22" s="481"/>
      <c r="C22" s="481"/>
      <c r="D22" s="481"/>
      <c r="E22" s="481"/>
      <c r="F22" s="481"/>
      <c r="G22" s="481"/>
      <c r="H22" s="481"/>
      <c r="I22" s="481"/>
      <c r="J22" s="481"/>
      <c r="K22" s="481"/>
      <c r="L22" s="481"/>
      <c r="M22" s="481"/>
      <c r="N22" s="481"/>
      <c r="O22" s="481"/>
      <c r="P22" s="481"/>
      <c r="Q22" s="481"/>
      <c r="R22" s="481"/>
      <c r="S22" s="481"/>
      <c r="T22" s="481"/>
      <c r="U22" s="481"/>
      <c r="V22" s="481"/>
      <c r="W22" s="481"/>
      <c r="X22" s="481"/>
      <c r="Y22" s="481"/>
      <c r="Z22" s="481"/>
      <c r="AA22" s="481"/>
      <c r="AB22" s="481"/>
      <c r="AC22" s="482"/>
      <c r="AD22" s="480" t="s">
        <v>119</v>
      </c>
      <c r="AE22" s="481"/>
      <c r="AF22" s="481"/>
      <c r="AG22" s="481"/>
      <c r="AH22" s="481"/>
      <c r="AI22" s="481"/>
      <c r="AJ22" s="481"/>
      <c r="AK22" s="481"/>
      <c r="AL22" s="481"/>
      <c r="AM22" s="481"/>
      <c r="AN22" s="481"/>
      <c r="AO22" s="481"/>
      <c r="AP22" s="481"/>
      <c r="AQ22" s="481"/>
      <c r="AR22" s="481"/>
      <c r="AS22" s="481"/>
      <c r="AT22" s="481"/>
      <c r="AU22" s="481"/>
      <c r="AV22" s="481"/>
      <c r="AW22" s="481"/>
      <c r="AX22" s="481"/>
      <c r="AY22" s="481"/>
      <c r="AZ22" s="481"/>
      <c r="BA22" s="481"/>
      <c r="BB22" s="481"/>
      <c r="BC22" s="481"/>
      <c r="BD22" s="481"/>
      <c r="BE22" s="481"/>
      <c r="BF22" s="481"/>
      <c r="BG22" s="480" t="s">
        <v>120</v>
      </c>
      <c r="BH22" s="481"/>
      <c r="BI22" s="481"/>
      <c r="BJ22" s="481"/>
      <c r="BK22" s="481"/>
      <c r="BL22" s="481"/>
      <c r="BM22" s="481"/>
      <c r="BN22" s="481"/>
      <c r="BO22" s="481"/>
      <c r="BP22" s="481"/>
      <c r="BQ22" s="481"/>
      <c r="BR22" s="481"/>
      <c r="BS22" s="481"/>
      <c r="BT22" s="482"/>
    </row>
    <row r="23" spans="1:72" ht="15.95" customHeight="1" x14ac:dyDescent="0.2">
      <c r="A23" s="486" t="s">
        <v>121</v>
      </c>
      <c r="B23" s="487"/>
      <c r="C23" s="488" t="s">
        <v>122</v>
      </c>
      <c r="D23" s="488"/>
      <c r="E23" s="489" t="s">
        <v>108</v>
      </c>
      <c r="F23" s="490"/>
      <c r="G23" s="490"/>
      <c r="H23" s="490"/>
      <c r="I23" s="490"/>
      <c r="J23" s="490"/>
      <c r="K23" s="490"/>
      <c r="L23" s="490"/>
      <c r="M23" s="490"/>
      <c r="N23" s="490"/>
      <c r="O23" s="490"/>
      <c r="P23" s="490"/>
      <c r="Q23" s="490"/>
      <c r="R23" s="491"/>
      <c r="S23" s="489" t="s">
        <v>109</v>
      </c>
      <c r="T23" s="490"/>
      <c r="U23" s="490"/>
      <c r="V23" s="490"/>
      <c r="W23" s="491"/>
      <c r="X23" s="492" t="s">
        <v>116</v>
      </c>
      <c r="Y23" s="492"/>
      <c r="Z23" s="492"/>
      <c r="AA23" s="492"/>
      <c r="AB23" s="492" t="s">
        <v>123</v>
      </c>
      <c r="AC23" s="494"/>
      <c r="AD23" s="486" t="s">
        <v>121</v>
      </c>
      <c r="AE23" s="487"/>
      <c r="AF23" s="488" t="s">
        <v>122</v>
      </c>
      <c r="AG23" s="488"/>
      <c r="AH23" s="489" t="s">
        <v>108</v>
      </c>
      <c r="AI23" s="490"/>
      <c r="AJ23" s="490"/>
      <c r="AK23" s="490"/>
      <c r="AL23" s="490"/>
      <c r="AM23" s="490"/>
      <c r="AN23" s="490"/>
      <c r="AO23" s="490"/>
      <c r="AP23" s="490"/>
      <c r="AQ23" s="490"/>
      <c r="AR23" s="490"/>
      <c r="AS23" s="490"/>
      <c r="AT23" s="490"/>
      <c r="AU23" s="491"/>
      <c r="AV23" s="489" t="s">
        <v>109</v>
      </c>
      <c r="AW23" s="490"/>
      <c r="AX23" s="490"/>
      <c r="AY23" s="490"/>
      <c r="AZ23" s="491"/>
      <c r="BA23" s="492" t="s">
        <v>116</v>
      </c>
      <c r="BB23" s="492"/>
      <c r="BC23" s="492"/>
      <c r="BD23" s="492"/>
      <c r="BE23" s="492" t="s">
        <v>123</v>
      </c>
      <c r="BF23" s="493"/>
      <c r="BG23" s="468"/>
      <c r="BH23" s="469"/>
      <c r="BI23" s="469"/>
      <c r="BJ23" s="469"/>
      <c r="BK23" s="469"/>
      <c r="BL23" s="469"/>
      <c r="BM23" s="469"/>
      <c r="BN23" s="469"/>
      <c r="BO23" s="469"/>
      <c r="BP23" s="469"/>
      <c r="BQ23" s="469"/>
      <c r="BR23" s="469"/>
      <c r="BS23" s="469"/>
      <c r="BT23" s="470"/>
    </row>
    <row r="24" spans="1:72" ht="16.5" customHeight="1" thickBot="1" x14ac:dyDescent="0.3">
      <c r="A24" s="483">
        <v>1</v>
      </c>
      <c r="B24" s="484"/>
      <c r="C24" s="463"/>
      <c r="D24" s="463"/>
      <c r="E24" s="463"/>
      <c r="F24" s="463"/>
      <c r="G24" s="463"/>
      <c r="H24" s="463"/>
      <c r="I24" s="463"/>
      <c r="J24" s="463"/>
      <c r="K24" s="463"/>
      <c r="L24" s="463"/>
      <c r="M24" s="463"/>
      <c r="N24" s="463"/>
      <c r="O24" s="463"/>
      <c r="P24" s="463"/>
      <c r="Q24" s="463"/>
      <c r="R24" s="463"/>
      <c r="S24" s="463"/>
      <c r="T24" s="463"/>
      <c r="U24" s="463"/>
      <c r="V24" s="463"/>
      <c r="W24" s="463"/>
      <c r="X24" s="464" t="s">
        <v>117</v>
      </c>
      <c r="Y24" s="465"/>
      <c r="Z24" s="465"/>
      <c r="AA24" s="466"/>
      <c r="AB24" s="463"/>
      <c r="AC24" s="485"/>
      <c r="AD24" s="483">
        <v>1</v>
      </c>
      <c r="AE24" s="484"/>
      <c r="AF24" s="463"/>
      <c r="AG24" s="463"/>
      <c r="AH24" s="463"/>
      <c r="AI24" s="463"/>
      <c r="AJ24" s="463"/>
      <c r="AK24" s="463"/>
      <c r="AL24" s="463"/>
      <c r="AM24" s="463"/>
      <c r="AN24" s="463"/>
      <c r="AO24" s="463"/>
      <c r="AP24" s="463"/>
      <c r="AQ24" s="463"/>
      <c r="AR24" s="463"/>
      <c r="AS24" s="463"/>
      <c r="AT24" s="463"/>
      <c r="AU24" s="463"/>
      <c r="AV24" s="463"/>
      <c r="AW24" s="463"/>
      <c r="AX24" s="463"/>
      <c r="AY24" s="463"/>
      <c r="AZ24" s="463"/>
      <c r="BA24" s="464" t="s">
        <v>117</v>
      </c>
      <c r="BB24" s="465"/>
      <c r="BC24" s="465"/>
      <c r="BD24" s="466"/>
      <c r="BE24" s="463"/>
      <c r="BF24" s="467"/>
      <c r="BG24" s="471"/>
      <c r="BH24" s="472"/>
      <c r="BI24" s="472"/>
      <c r="BJ24" s="472"/>
      <c r="BK24" s="472"/>
      <c r="BL24" s="472"/>
      <c r="BM24" s="472"/>
      <c r="BN24" s="472"/>
      <c r="BO24" s="472"/>
      <c r="BP24" s="472"/>
      <c r="BQ24" s="472"/>
      <c r="BR24" s="472"/>
      <c r="BS24" s="472"/>
      <c r="BT24" s="473"/>
    </row>
    <row r="25" spans="1:72" ht="16.5" customHeight="1" x14ac:dyDescent="0.25">
      <c r="A25" s="483">
        <v>2</v>
      </c>
      <c r="B25" s="484"/>
      <c r="C25" s="463"/>
      <c r="D25" s="463"/>
      <c r="E25" s="463"/>
      <c r="F25" s="463"/>
      <c r="G25" s="463"/>
      <c r="H25" s="463"/>
      <c r="I25" s="463"/>
      <c r="J25" s="463"/>
      <c r="K25" s="463"/>
      <c r="L25" s="463"/>
      <c r="M25" s="463"/>
      <c r="N25" s="463"/>
      <c r="O25" s="463"/>
      <c r="P25" s="463"/>
      <c r="Q25" s="463"/>
      <c r="R25" s="463"/>
      <c r="S25" s="463"/>
      <c r="T25" s="463"/>
      <c r="U25" s="463"/>
      <c r="V25" s="463"/>
      <c r="W25" s="463"/>
      <c r="X25" s="464" t="s">
        <v>117</v>
      </c>
      <c r="Y25" s="465"/>
      <c r="Z25" s="465"/>
      <c r="AA25" s="466"/>
      <c r="AB25" s="463"/>
      <c r="AC25" s="485"/>
      <c r="AD25" s="483">
        <v>2</v>
      </c>
      <c r="AE25" s="484"/>
      <c r="AF25" s="463"/>
      <c r="AG25" s="463"/>
      <c r="AH25" s="463"/>
      <c r="AI25" s="463"/>
      <c r="AJ25" s="463"/>
      <c r="AK25" s="463"/>
      <c r="AL25" s="463"/>
      <c r="AM25" s="463"/>
      <c r="AN25" s="463"/>
      <c r="AO25" s="463"/>
      <c r="AP25" s="463"/>
      <c r="AQ25" s="463"/>
      <c r="AR25" s="463"/>
      <c r="AS25" s="463"/>
      <c r="AT25" s="463"/>
      <c r="AU25" s="463"/>
      <c r="AV25" s="463"/>
      <c r="AW25" s="463"/>
      <c r="AX25" s="463"/>
      <c r="AY25" s="463"/>
      <c r="AZ25" s="463"/>
      <c r="BA25" s="464" t="s">
        <v>117</v>
      </c>
      <c r="BB25" s="465"/>
      <c r="BC25" s="465"/>
      <c r="BD25" s="466"/>
      <c r="BE25" s="463"/>
      <c r="BF25" s="467"/>
      <c r="BG25" s="468"/>
      <c r="BH25" s="469"/>
      <c r="BI25" s="469"/>
      <c r="BJ25" s="469"/>
      <c r="BK25" s="469"/>
      <c r="BL25" s="469"/>
      <c r="BM25" s="469"/>
      <c r="BN25" s="469"/>
      <c r="BO25" s="469"/>
      <c r="BP25" s="469"/>
      <c r="BQ25" s="469"/>
      <c r="BR25" s="469"/>
      <c r="BS25" s="469"/>
      <c r="BT25" s="470"/>
    </row>
    <row r="26" spans="1:72" ht="16.5" customHeight="1" thickBot="1" x14ac:dyDescent="0.3">
      <c r="A26" s="483">
        <v>3</v>
      </c>
      <c r="B26" s="484"/>
      <c r="C26" s="463"/>
      <c r="D26" s="463"/>
      <c r="E26" s="463"/>
      <c r="F26" s="463"/>
      <c r="G26" s="463"/>
      <c r="H26" s="463"/>
      <c r="I26" s="463"/>
      <c r="J26" s="463"/>
      <c r="K26" s="463"/>
      <c r="L26" s="463"/>
      <c r="M26" s="463"/>
      <c r="N26" s="463"/>
      <c r="O26" s="463"/>
      <c r="P26" s="463"/>
      <c r="Q26" s="463"/>
      <c r="R26" s="463"/>
      <c r="S26" s="463"/>
      <c r="T26" s="463"/>
      <c r="U26" s="463"/>
      <c r="V26" s="463"/>
      <c r="W26" s="463"/>
      <c r="X26" s="464" t="s">
        <v>117</v>
      </c>
      <c r="Y26" s="465"/>
      <c r="Z26" s="465"/>
      <c r="AA26" s="466"/>
      <c r="AB26" s="463"/>
      <c r="AC26" s="485"/>
      <c r="AD26" s="483">
        <v>3</v>
      </c>
      <c r="AE26" s="484"/>
      <c r="AF26" s="463"/>
      <c r="AG26" s="463"/>
      <c r="AH26" s="463"/>
      <c r="AI26" s="463"/>
      <c r="AJ26" s="463"/>
      <c r="AK26" s="463"/>
      <c r="AL26" s="463"/>
      <c r="AM26" s="463"/>
      <c r="AN26" s="463"/>
      <c r="AO26" s="463"/>
      <c r="AP26" s="463"/>
      <c r="AQ26" s="463"/>
      <c r="AR26" s="463"/>
      <c r="AS26" s="463"/>
      <c r="AT26" s="463"/>
      <c r="AU26" s="463"/>
      <c r="AV26" s="463"/>
      <c r="AW26" s="463"/>
      <c r="AX26" s="463"/>
      <c r="AY26" s="463"/>
      <c r="AZ26" s="463"/>
      <c r="BA26" s="464" t="s">
        <v>117</v>
      </c>
      <c r="BB26" s="465"/>
      <c r="BC26" s="465"/>
      <c r="BD26" s="466"/>
      <c r="BE26" s="463"/>
      <c r="BF26" s="467"/>
      <c r="BG26" s="471"/>
      <c r="BH26" s="472"/>
      <c r="BI26" s="472"/>
      <c r="BJ26" s="472"/>
      <c r="BK26" s="472"/>
      <c r="BL26" s="472"/>
      <c r="BM26" s="472"/>
      <c r="BN26" s="472"/>
      <c r="BO26" s="472"/>
      <c r="BP26" s="472"/>
      <c r="BQ26" s="472"/>
      <c r="BR26" s="472"/>
      <c r="BS26" s="472"/>
      <c r="BT26" s="473"/>
    </row>
    <row r="27" spans="1:72" ht="16.5" customHeight="1" x14ac:dyDescent="0.25">
      <c r="A27" s="483">
        <v>4</v>
      </c>
      <c r="B27" s="484"/>
      <c r="C27" s="463"/>
      <c r="D27" s="463"/>
      <c r="E27" s="463"/>
      <c r="F27" s="463"/>
      <c r="G27" s="463"/>
      <c r="H27" s="463"/>
      <c r="I27" s="463"/>
      <c r="J27" s="463"/>
      <c r="K27" s="463"/>
      <c r="L27" s="463"/>
      <c r="M27" s="463"/>
      <c r="N27" s="463"/>
      <c r="O27" s="463"/>
      <c r="P27" s="463"/>
      <c r="Q27" s="463"/>
      <c r="R27" s="463"/>
      <c r="S27" s="463"/>
      <c r="T27" s="463"/>
      <c r="U27" s="463"/>
      <c r="V27" s="463"/>
      <c r="W27" s="463"/>
      <c r="X27" s="464" t="s">
        <v>117</v>
      </c>
      <c r="Y27" s="465"/>
      <c r="Z27" s="465"/>
      <c r="AA27" s="466"/>
      <c r="AB27" s="463"/>
      <c r="AC27" s="485"/>
      <c r="AD27" s="483">
        <v>4</v>
      </c>
      <c r="AE27" s="484"/>
      <c r="AF27" s="463"/>
      <c r="AG27" s="463"/>
      <c r="AH27" s="463"/>
      <c r="AI27" s="463"/>
      <c r="AJ27" s="463"/>
      <c r="AK27" s="463"/>
      <c r="AL27" s="463"/>
      <c r="AM27" s="463"/>
      <c r="AN27" s="463"/>
      <c r="AO27" s="463"/>
      <c r="AP27" s="463"/>
      <c r="AQ27" s="463"/>
      <c r="AR27" s="463"/>
      <c r="AS27" s="463"/>
      <c r="AT27" s="463"/>
      <c r="AU27" s="463"/>
      <c r="AV27" s="463"/>
      <c r="AW27" s="463"/>
      <c r="AX27" s="463"/>
      <c r="AY27" s="463"/>
      <c r="AZ27" s="463"/>
      <c r="BA27" s="464" t="s">
        <v>117</v>
      </c>
      <c r="BB27" s="465"/>
      <c r="BC27" s="465"/>
      <c r="BD27" s="466"/>
      <c r="BE27" s="463"/>
      <c r="BF27" s="467"/>
      <c r="BG27" s="468"/>
      <c r="BH27" s="469"/>
      <c r="BI27" s="469"/>
      <c r="BJ27" s="469"/>
      <c r="BK27" s="469"/>
      <c r="BL27" s="469"/>
      <c r="BM27" s="469"/>
      <c r="BN27" s="469"/>
      <c r="BO27" s="469"/>
      <c r="BP27" s="469"/>
      <c r="BQ27" s="469"/>
      <c r="BR27" s="469"/>
      <c r="BS27" s="469"/>
      <c r="BT27" s="470"/>
    </row>
    <row r="28" spans="1:72" ht="16.5" customHeight="1" thickBot="1" x14ac:dyDescent="0.3">
      <c r="A28" s="483">
        <v>5</v>
      </c>
      <c r="B28" s="484"/>
      <c r="C28" s="463"/>
      <c r="D28" s="463"/>
      <c r="E28" s="463"/>
      <c r="F28" s="463"/>
      <c r="G28" s="463"/>
      <c r="H28" s="463"/>
      <c r="I28" s="463"/>
      <c r="J28" s="463"/>
      <c r="K28" s="463"/>
      <c r="L28" s="463"/>
      <c r="M28" s="463"/>
      <c r="N28" s="463"/>
      <c r="O28" s="463"/>
      <c r="P28" s="463"/>
      <c r="Q28" s="463"/>
      <c r="R28" s="463"/>
      <c r="S28" s="463"/>
      <c r="T28" s="463"/>
      <c r="U28" s="463"/>
      <c r="V28" s="463"/>
      <c r="W28" s="463"/>
      <c r="X28" s="464" t="s">
        <v>117</v>
      </c>
      <c r="Y28" s="465"/>
      <c r="Z28" s="465"/>
      <c r="AA28" s="466"/>
      <c r="AB28" s="463"/>
      <c r="AC28" s="485"/>
      <c r="AD28" s="483">
        <v>5</v>
      </c>
      <c r="AE28" s="484"/>
      <c r="AF28" s="463"/>
      <c r="AG28" s="463"/>
      <c r="AH28" s="463"/>
      <c r="AI28" s="463"/>
      <c r="AJ28" s="463"/>
      <c r="AK28" s="463"/>
      <c r="AL28" s="463"/>
      <c r="AM28" s="463"/>
      <c r="AN28" s="463"/>
      <c r="AO28" s="463"/>
      <c r="AP28" s="463"/>
      <c r="AQ28" s="463"/>
      <c r="AR28" s="463"/>
      <c r="AS28" s="463"/>
      <c r="AT28" s="463"/>
      <c r="AU28" s="463"/>
      <c r="AV28" s="463"/>
      <c r="AW28" s="463"/>
      <c r="AX28" s="463"/>
      <c r="AY28" s="463"/>
      <c r="AZ28" s="463"/>
      <c r="BA28" s="464" t="s">
        <v>117</v>
      </c>
      <c r="BB28" s="465"/>
      <c r="BC28" s="465"/>
      <c r="BD28" s="466"/>
      <c r="BE28" s="463"/>
      <c r="BF28" s="467"/>
      <c r="BG28" s="471"/>
      <c r="BH28" s="472"/>
      <c r="BI28" s="472"/>
      <c r="BJ28" s="472"/>
      <c r="BK28" s="472"/>
      <c r="BL28" s="472"/>
      <c r="BM28" s="472"/>
      <c r="BN28" s="472"/>
      <c r="BO28" s="472"/>
      <c r="BP28" s="472"/>
      <c r="BQ28" s="472"/>
      <c r="BR28" s="472"/>
      <c r="BS28" s="472"/>
      <c r="BT28" s="473"/>
    </row>
    <row r="29" spans="1:72" ht="16.5" customHeight="1" thickBot="1" x14ac:dyDescent="0.3">
      <c r="A29" s="483">
        <v>6</v>
      </c>
      <c r="B29" s="484"/>
      <c r="C29" s="463"/>
      <c r="D29" s="463"/>
      <c r="E29" s="463"/>
      <c r="F29" s="463"/>
      <c r="G29" s="463"/>
      <c r="H29" s="463"/>
      <c r="I29" s="463"/>
      <c r="J29" s="463"/>
      <c r="K29" s="463"/>
      <c r="L29" s="463"/>
      <c r="M29" s="463"/>
      <c r="N29" s="463"/>
      <c r="O29" s="463"/>
      <c r="P29" s="463"/>
      <c r="Q29" s="463"/>
      <c r="R29" s="463"/>
      <c r="S29" s="463"/>
      <c r="T29" s="463"/>
      <c r="U29" s="463"/>
      <c r="V29" s="463"/>
      <c r="W29" s="463"/>
      <c r="X29" s="464" t="s">
        <v>117</v>
      </c>
      <c r="Y29" s="465"/>
      <c r="Z29" s="465"/>
      <c r="AA29" s="466"/>
      <c r="AB29" s="463"/>
      <c r="AC29" s="485"/>
      <c r="AD29" s="483">
        <v>6</v>
      </c>
      <c r="AE29" s="484"/>
      <c r="AF29" s="463"/>
      <c r="AG29" s="463"/>
      <c r="AH29" s="463"/>
      <c r="AI29" s="463"/>
      <c r="AJ29" s="463"/>
      <c r="AK29" s="463"/>
      <c r="AL29" s="463"/>
      <c r="AM29" s="463"/>
      <c r="AN29" s="463"/>
      <c r="AO29" s="463"/>
      <c r="AP29" s="463"/>
      <c r="AQ29" s="463"/>
      <c r="AR29" s="463"/>
      <c r="AS29" s="463"/>
      <c r="AT29" s="463"/>
      <c r="AU29" s="463"/>
      <c r="AV29" s="463"/>
      <c r="AW29" s="463"/>
      <c r="AX29" s="463"/>
      <c r="AY29" s="463"/>
      <c r="AZ29" s="463"/>
      <c r="BA29" s="464" t="s">
        <v>117</v>
      </c>
      <c r="BB29" s="465"/>
      <c r="BC29" s="465"/>
      <c r="BD29" s="466"/>
      <c r="BE29" s="463"/>
      <c r="BF29" s="467"/>
      <c r="BG29" s="480" t="s">
        <v>124</v>
      </c>
      <c r="BH29" s="481"/>
      <c r="BI29" s="481"/>
      <c r="BJ29" s="481"/>
      <c r="BK29" s="481"/>
      <c r="BL29" s="481"/>
      <c r="BM29" s="481"/>
      <c r="BN29" s="481"/>
      <c r="BO29" s="481"/>
      <c r="BP29" s="481"/>
      <c r="BQ29" s="481"/>
      <c r="BR29" s="481"/>
      <c r="BS29" s="481"/>
      <c r="BT29" s="482"/>
    </row>
    <row r="30" spans="1:72" ht="16.5" customHeight="1" x14ac:dyDescent="0.25">
      <c r="A30" s="483">
        <v>7</v>
      </c>
      <c r="B30" s="484"/>
      <c r="C30" s="463"/>
      <c r="D30" s="463"/>
      <c r="E30" s="463"/>
      <c r="F30" s="463"/>
      <c r="G30" s="463"/>
      <c r="H30" s="463"/>
      <c r="I30" s="463"/>
      <c r="J30" s="463"/>
      <c r="K30" s="463"/>
      <c r="L30" s="463"/>
      <c r="M30" s="463"/>
      <c r="N30" s="463"/>
      <c r="O30" s="463"/>
      <c r="P30" s="463"/>
      <c r="Q30" s="463"/>
      <c r="R30" s="463"/>
      <c r="S30" s="463"/>
      <c r="T30" s="463"/>
      <c r="U30" s="463"/>
      <c r="V30" s="463"/>
      <c r="W30" s="463"/>
      <c r="X30" s="464" t="s">
        <v>117</v>
      </c>
      <c r="Y30" s="465"/>
      <c r="Z30" s="465"/>
      <c r="AA30" s="466"/>
      <c r="AB30" s="463"/>
      <c r="AC30" s="485"/>
      <c r="AD30" s="483">
        <v>7</v>
      </c>
      <c r="AE30" s="484"/>
      <c r="AF30" s="463"/>
      <c r="AG30" s="463"/>
      <c r="AH30" s="463"/>
      <c r="AI30" s="463"/>
      <c r="AJ30" s="463"/>
      <c r="AK30" s="463"/>
      <c r="AL30" s="463"/>
      <c r="AM30" s="463"/>
      <c r="AN30" s="463"/>
      <c r="AO30" s="463"/>
      <c r="AP30" s="463"/>
      <c r="AQ30" s="463"/>
      <c r="AR30" s="463"/>
      <c r="AS30" s="463"/>
      <c r="AT30" s="463"/>
      <c r="AU30" s="463"/>
      <c r="AV30" s="463"/>
      <c r="AW30" s="463"/>
      <c r="AX30" s="463"/>
      <c r="AY30" s="463"/>
      <c r="AZ30" s="463"/>
      <c r="BA30" s="464" t="s">
        <v>117</v>
      </c>
      <c r="BB30" s="465"/>
      <c r="BC30" s="465"/>
      <c r="BD30" s="466"/>
      <c r="BE30" s="463"/>
      <c r="BF30" s="467"/>
      <c r="BG30" s="468"/>
      <c r="BH30" s="469"/>
      <c r="BI30" s="469"/>
      <c r="BJ30" s="469"/>
      <c r="BK30" s="469"/>
      <c r="BL30" s="469"/>
      <c r="BM30" s="469"/>
      <c r="BN30" s="469"/>
      <c r="BO30" s="469"/>
      <c r="BP30" s="469"/>
      <c r="BQ30" s="469"/>
      <c r="BR30" s="469"/>
      <c r="BS30" s="469"/>
      <c r="BT30" s="470"/>
    </row>
    <row r="31" spans="1:72" ht="16.5" customHeight="1" thickBot="1" x14ac:dyDescent="0.3">
      <c r="A31" s="474">
        <v>8</v>
      </c>
      <c r="B31" s="475"/>
      <c r="C31" s="461"/>
      <c r="D31" s="461"/>
      <c r="E31" s="461"/>
      <c r="F31" s="461"/>
      <c r="G31" s="461"/>
      <c r="H31" s="461"/>
      <c r="I31" s="461"/>
      <c r="J31" s="461"/>
      <c r="K31" s="461"/>
      <c r="L31" s="461"/>
      <c r="M31" s="461"/>
      <c r="N31" s="461"/>
      <c r="O31" s="461"/>
      <c r="P31" s="461"/>
      <c r="Q31" s="461"/>
      <c r="R31" s="461"/>
      <c r="S31" s="461"/>
      <c r="T31" s="461"/>
      <c r="U31" s="461"/>
      <c r="V31" s="461"/>
      <c r="W31" s="461"/>
      <c r="X31" s="476" t="s">
        <v>117</v>
      </c>
      <c r="Y31" s="477"/>
      <c r="Z31" s="477"/>
      <c r="AA31" s="478"/>
      <c r="AB31" s="461"/>
      <c r="AC31" s="479"/>
      <c r="AD31" s="474">
        <v>8</v>
      </c>
      <c r="AE31" s="475"/>
      <c r="AF31" s="461"/>
      <c r="AG31" s="461"/>
      <c r="AH31" s="461"/>
      <c r="AI31" s="461"/>
      <c r="AJ31" s="461"/>
      <c r="AK31" s="461"/>
      <c r="AL31" s="461"/>
      <c r="AM31" s="461"/>
      <c r="AN31" s="461"/>
      <c r="AO31" s="461"/>
      <c r="AP31" s="461"/>
      <c r="AQ31" s="461"/>
      <c r="AR31" s="461"/>
      <c r="AS31" s="461"/>
      <c r="AT31" s="461"/>
      <c r="AU31" s="461"/>
      <c r="AV31" s="461"/>
      <c r="AW31" s="461"/>
      <c r="AX31" s="461"/>
      <c r="AY31" s="461"/>
      <c r="AZ31" s="461"/>
      <c r="BA31" s="476" t="s">
        <v>117</v>
      </c>
      <c r="BB31" s="477"/>
      <c r="BC31" s="477"/>
      <c r="BD31" s="478"/>
      <c r="BE31" s="461"/>
      <c r="BF31" s="462"/>
      <c r="BG31" s="471"/>
      <c r="BH31" s="472"/>
      <c r="BI31" s="472"/>
      <c r="BJ31" s="472"/>
      <c r="BK31" s="472"/>
      <c r="BL31" s="472"/>
      <c r="BM31" s="472"/>
      <c r="BN31" s="472"/>
      <c r="BO31" s="472"/>
      <c r="BP31" s="472"/>
      <c r="BQ31" s="472"/>
      <c r="BR31" s="472"/>
      <c r="BS31" s="472"/>
      <c r="BT31" s="473"/>
    </row>
  </sheetData>
  <sheetProtection algorithmName="SHA-512" hashValue="g/Hn2vkIzXDal7TUjIok34J22aArJUhLRi9dQuBBWSVKS+DoyJA2SQTIHMYlhwuhDldBfS5tuFQVr+OhJJVZ4A==" saltValue="IWvT/uxiR7dFnMW7EZuqqw==" spinCount="100000" sheet="1" objects="1" scenarios="1" selectLockedCells="1"/>
  <mergeCells count="293">
    <mergeCell ref="AD31:AE31"/>
    <mergeCell ref="AF31:AG31"/>
    <mergeCell ref="AH31:AU31"/>
    <mergeCell ref="AV31:AZ31"/>
    <mergeCell ref="BA31:BD31"/>
    <mergeCell ref="BE31:BF31"/>
    <mergeCell ref="AV30:AZ30"/>
    <mergeCell ref="BA30:BD30"/>
    <mergeCell ref="BE30:BF30"/>
    <mergeCell ref="BG30:BT31"/>
    <mergeCell ref="A31:B31"/>
    <mergeCell ref="C31:D31"/>
    <mergeCell ref="E31:R31"/>
    <mergeCell ref="S31:W31"/>
    <mergeCell ref="X31:AA31"/>
    <mergeCell ref="AB31:AC31"/>
    <mergeCell ref="BG29:BT29"/>
    <mergeCell ref="A30:B30"/>
    <mergeCell ref="C30:D30"/>
    <mergeCell ref="E30:R30"/>
    <mergeCell ref="S30:W30"/>
    <mergeCell ref="X30:AA30"/>
    <mergeCell ref="AB30:AC30"/>
    <mergeCell ref="AD30:AE30"/>
    <mergeCell ref="AF30:AG30"/>
    <mergeCell ref="AH30:AU30"/>
    <mergeCell ref="AD29:AE29"/>
    <mergeCell ref="AF29:AG29"/>
    <mergeCell ref="AH29:AU29"/>
    <mergeCell ref="AV29:AZ29"/>
    <mergeCell ref="BA29:BD29"/>
    <mergeCell ref="BE29:BF29"/>
    <mergeCell ref="A29:B29"/>
    <mergeCell ref="C29:D29"/>
    <mergeCell ref="E29:R29"/>
    <mergeCell ref="S29:W29"/>
    <mergeCell ref="X29:AA29"/>
    <mergeCell ref="AB29:AC29"/>
    <mergeCell ref="AD28:AE28"/>
    <mergeCell ref="AF28:AG28"/>
    <mergeCell ref="AH28:AU28"/>
    <mergeCell ref="AV28:AZ28"/>
    <mergeCell ref="BA28:BD28"/>
    <mergeCell ref="BE28:BF28"/>
    <mergeCell ref="A28:B28"/>
    <mergeCell ref="C28:D28"/>
    <mergeCell ref="E28:R28"/>
    <mergeCell ref="S28:W28"/>
    <mergeCell ref="X28:AA28"/>
    <mergeCell ref="AB28:AC28"/>
    <mergeCell ref="AF27:AG27"/>
    <mergeCell ref="AH27:AU27"/>
    <mergeCell ref="AV27:AZ27"/>
    <mergeCell ref="BA27:BD27"/>
    <mergeCell ref="BE27:BF27"/>
    <mergeCell ref="BG27:BT28"/>
    <mergeCell ref="AV26:AZ26"/>
    <mergeCell ref="BA26:BD26"/>
    <mergeCell ref="BE26:BF26"/>
    <mergeCell ref="A27:B27"/>
    <mergeCell ref="C27:D27"/>
    <mergeCell ref="E27:R27"/>
    <mergeCell ref="S27:W27"/>
    <mergeCell ref="X27:AA27"/>
    <mergeCell ref="AB27:AC27"/>
    <mergeCell ref="AD27:AE27"/>
    <mergeCell ref="BG25:BT26"/>
    <mergeCell ref="A26:B26"/>
    <mergeCell ref="C26:D26"/>
    <mergeCell ref="E26:R26"/>
    <mergeCell ref="S26:W26"/>
    <mergeCell ref="X26:AA26"/>
    <mergeCell ref="AB26:AC26"/>
    <mergeCell ref="AD26:AE26"/>
    <mergeCell ref="AF26:AG26"/>
    <mergeCell ref="AH26:AU26"/>
    <mergeCell ref="AD25:AE25"/>
    <mergeCell ref="AF25:AG25"/>
    <mergeCell ref="AH25:AU25"/>
    <mergeCell ref="E24:R24"/>
    <mergeCell ref="S24:W24"/>
    <mergeCell ref="X24:AA24"/>
    <mergeCell ref="AB24:AC24"/>
    <mergeCell ref="AV25:AZ25"/>
    <mergeCell ref="BA25:BD25"/>
    <mergeCell ref="BE25:BF25"/>
    <mergeCell ref="A25:B25"/>
    <mergeCell ref="C25:D25"/>
    <mergeCell ref="E25:R25"/>
    <mergeCell ref="S25:W25"/>
    <mergeCell ref="X25:AA25"/>
    <mergeCell ref="AB25:AC25"/>
    <mergeCell ref="AF23:AG23"/>
    <mergeCell ref="AH23:AU23"/>
    <mergeCell ref="AV23:AZ23"/>
    <mergeCell ref="BA23:BD23"/>
    <mergeCell ref="BE23:BF23"/>
    <mergeCell ref="BG23:BT24"/>
    <mergeCell ref="A22:AC22"/>
    <mergeCell ref="AD22:BF22"/>
    <mergeCell ref="BG22:BT22"/>
    <mergeCell ref="A23:B23"/>
    <mergeCell ref="C23:D23"/>
    <mergeCell ref="E23:R23"/>
    <mergeCell ref="S23:W23"/>
    <mergeCell ref="X23:AA23"/>
    <mergeCell ref="AB23:AC23"/>
    <mergeCell ref="AD23:AE23"/>
    <mergeCell ref="AD24:AE24"/>
    <mergeCell ref="AF24:AG24"/>
    <mergeCell ref="AH24:AU24"/>
    <mergeCell ref="AV24:AZ24"/>
    <mergeCell ref="BA24:BD24"/>
    <mergeCell ref="BE24:BF24"/>
    <mergeCell ref="A24:B24"/>
    <mergeCell ref="C24:D24"/>
    <mergeCell ref="A21:B21"/>
    <mergeCell ref="C21:D21"/>
    <mergeCell ref="E21:R21"/>
    <mergeCell ref="S21:Z21"/>
    <mergeCell ref="AA21:AC21"/>
    <mergeCell ref="BH21:BJ21"/>
    <mergeCell ref="BK21:BM21"/>
    <mergeCell ref="BN21:BP21"/>
    <mergeCell ref="BQ21:BT21"/>
    <mergeCell ref="A20:B20"/>
    <mergeCell ref="C20:D20"/>
    <mergeCell ref="E20:R20"/>
    <mergeCell ref="S20:Z20"/>
    <mergeCell ref="AA20:AC20"/>
    <mergeCell ref="BH20:BJ20"/>
    <mergeCell ref="BK20:BM20"/>
    <mergeCell ref="BN20:BP20"/>
    <mergeCell ref="BQ20:BT20"/>
    <mergeCell ref="BK18:BM18"/>
    <mergeCell ref="BN18:BP18"/>
    <mergeCell ref="BQ18:BT18"/>
    <mergeCell ref="A19:B19"/>
    <mergeCell ref="C19:D19"/>
    <mergeCell ref="E19:R19"/>
    <mergeCell ref="S19:Z19"/>
    <mergeCell ref="AA19:AC19"/>
    <mergeCell ref="BH19:BJ19"/>
    <mergeCell ref="BK19:BM19"/>
    <mergeCell ref="A18:B18"/>
    <mergeCell ref="C18:D18"/>
    <mergeCell ref="E18:R18"/>
    <mergeCell ref="S18:Z18"/>
    <mergeCell ref="AA18:AC18"/>
    <mergeCell ref="BH18:BJ18"/>
    <mergeCell ref="BN19:BP19"/>
    <mergeCell ref="BQ19:BT19"/>
    <mergeCell ref="A17:B17"/>
    <mergeCell ref="C17:D17"/>
    <mergeCell ref="E17:R17"/>
    <mergeCell ref="S17:Z17"/>
    <mergeCell ref="AA17:AC17"/>
    <mergeCell ref="BH17:BJ17"/>
    <mergeCell ref="BK17:BM17"/>
    <mergeCell ref="BN17:BP17"/>
    <mergeCell ref="BQ17:BT17"/>
    <mergeCell ref="A16:B16"/>
    <mergeCell ref="C16:D16"/>
    <mergeCell ref="E16:R16"/>
    <mergeCell ref="S16:Z16"/>
    <mergeCell ref="AA16:AC16"/>
    <mergeCell ref="BH16:BJ16"/>
    <mergeCell ref="BK16:BM16"/>
    <mergeCell ref="BN16:BP16"/>
    <mergeCell ref="BQ16:BT16"/>
    <mergeCell ref="BK14:BM14"/>
    <mergeCell ref="BN14:BP14"/>
    <mergeCell ref="BQ14:BT14"/>
    <mergeCell ref="A15:B15"/>
    <mergeCell ref="C15:D15"/>
    <mergeCell ref="E15:R15"/>
    <mergeCell ref="S15:Z15"/>
    <mergeCell ref="AA15:AC15"/>
    <mergeCell ref="BH15:BJ15"/>
    <mergeCell ref="BK15:BM15"/>
    <mergeCell ref="A14:B14"/>
    <mergeCell ref="C14:D14"/>
    <mergeCell ref="E14:R14"/>
    <mergeCell ref="S14:Z14"/>
    <mergeCell ref="AA14:AC14"/>
    <mergeCell ref="BH14:BJ14"/>
    <mergeCell ref="BN15:BP15"/>
    <mergeCell ref="BQ15:BT15"/>
    <mergeCell ref="A13:B13"/>
    <mergeCell ref="C13:D13"/>
    <mergeCell ref="E13:R13"/>
    <mergeCell ref="S13:Z13"/>
    <mergeCell ref="AA13:AC13"/>
    <mergeCell ref="BH13:BJ13"/>
    <mergeCell ref="BK13:BM13"/>
    <mergeCell ref="BN13:BP13"/>
    <mergeCell ref="BQ13:BT13"/>
    <mergeCell ref="A12:B12"/>
    <mergeCell ref="C12:D12"/>
    <mergeCell ref="E12:R12"/>
    <mergeCell ref="S12:Z12"/>
    <mergeCell ref="AA12:AC12"/>
    <mergeCell ref="BH12:BJ12"/>
    <mergeCell ref="BK12:BM12"/>
    <mergeCell ref="BN12:BP12"/>
    <mergeCell ref="BQ12:BT12"/>
    <mergeCell ref="BK10:BM10"/>
    <mergeCell ref="BN10:BP10"/>
    <mergeCell ref="BQ10:BT10"/>
    <mergeCell ref="A11:B11"/>
    <mergeCell ref="C11:D11"/>
    <mergeCell ref="E11:R11"/>
    <mergeCell ref="S11:Z11"/>
    <mergeCell ref="AA11:AC11"/>
    <mergeCell ref="BH11:BJ11"/>
    <mergeCell ref="BK11:BM11"/>
    <mergeCell ref="A10:B10"/>
    <mergeCell ref="C10:D10"/>
    <mergeCell ref="E10:R10"/>
    <mergeCell ref="S10:Z10"/>
    <mergeCell ref="AA10:AC10"/>
    <mergeCell ref="BH10:BJ10"/>
    <mergeCell ref="BN11:BP11"/>
    <mergeCell ref="BQ11:BT11"/>
    <mergeCell ref="A9:B9"/>
    <mergeCell ref="C9:D9"/>
    <mergeCell ref="E9:R9"/>
    <mergeCell ref="S9:Z9"/>
    <mergeCell ref="AA9:AC9"/>
    <mergeCell ref="BH9:BJ9"/>
    <mergeCell ref="BK9:BM9"/>
    <mergeCell ref="BN9:BP9"/>
    <mergeCell ref="BQ9:BT9"/>
    <mergeCell ref="A8:B8"/>
    <mergeCell ref="C8:D8"/>
    <mergeCell ref="E8:R8"/>
    <mergeCell ref="S8:Z8"/>
    <mergeCell ref="AA8:AC8"/>
    <mergeCell ref="BH8:BJ8"/>
    <mergeCell ref="BK8:BM8"/>
    <mergeCell ref="BN8:BP8"/>
    <mergeCell ref="BQ8:BT8"/>
    <mergeCell ref="BK6:BM6"/>
    <mergeCell ref="BN6:BP6"/>
    <mergeCell ref="BQ6:BT6"/>
    <mergeCell ref="A7:B7"/>
    <mergeCell ref="C7:D7"/>
    <mergeCell ref="E7:R7"/>
    <mergeCell ref="S7:Z7"/>
    <mergeCell ref="AA7:AC7"/>
    <mergeCell ref="BH7:BJ7"/>
    <mergeCell ref="BK7:BM7"/>
    <mergeCell ref="A6:B6"/>
    <mergeCell ref="C6:D6"/>
    <mergeCell ref="E6:R6"/>
    <mergeCell ref="S6:Z6"/>
    <mergeCell ref="AA6:AC6"/>
    <mergeCell ref="BH6:BJ6"/>
    <mergeCell ref="BN7:BP7"/>
    <mergeCell ref="BQ7:BT7"/>
    <mergeCell ref="BH3:BJ4"/>
    <mergeCell ref="BK3:BM5"/>
    <mergeCell ref="BN3:BP5"/>
    <mergeCell ref="BQ3:BT5"/>
    <mergeCell ref="BH5:BJ5"/>
    <mergeCell ref="AM3:AO4"/>
    <mergeCell ref="AP3:AR4"/>
    <mergeCell ref="AS3:AU4"/>
    <mergeCell ref="AV3:AX4"/>
    <mergeCell ref="AY3:BA4"/>
    <mergeCell ref="BB3:BD4"/>
    <mergeCell ref="A3:B5"/>
    <mergeCell ref="C3:D5"/>
    <mergeCell ref="E3:R5"/>
    <mergeCell ref="S3:Z5"/>
    <mergeCell ref="AA3:AC5"/>
    <mergeCell ref="AD3:AF4"/>
    <mergeCell ref="AG3:AI4"/>
    <mergeCell ref="AJ3:AL4"/>
    <mergeCell ref="BE3:BG4"/>
    <mergeCell ref="A1:S1"/>
    <mergeCell ref="AF1:AQ1"/>
    <mergeCell ref="AR1:AZ1"/>
    <mergeCell ref="BA1:BT1"/>
    <mergeCell ref="A2:D2"/>
    <mergeCell ref="E2:G2"/>
    <mergeCell ref="H2:K2"/>
    <mergeCell ref="L2:AE2"/>
    <mergeCell ref="AF2:AQ2"/>
    <mergeCell ref="AR2:BE2"/>
    <mergeCell ref="BF2:BT2"/>
    <mergeCell ref="T1:W1"/>
    <mergeCell ref="X1:AE1"/>
  </mergeCells>
  <conditionalFormatting sqref="BA1:BT1">
    <cfRule type="expression" dxfId="3" priority="1">
      <formula>$BA$1&lt;&gt;0</formula>
    </cfRule>
  </conditionalFormatting>
  <printOptions horizontalCentered="1" gridLines="1"/>
  <pageMargins left="0.15748031496062992" right="0.15748031496062992" top="0.39370078740157483" bottom="0.43307086614173229" header="0.23622047244094491" footer="0.23622047244094491"/>
  <pageSetup paperSize="9" orientation="landscape" horizontalDpi="300" verticalDpi="300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37">
    <tabColor theme="5" tint="0.79998168889431442"/>
    <pageSetUpPr fitToPage="1"/>
  </sheetPr>
  <dimension ref="A1:BT31"/>
  <sheetViews>
    <sheetView showZeros="0" workbookViewId="0">
      <selection activeCell="E186" sqref="E186"/>
    </sheetView>
  </sheetViews>
  <sheetFormatPr defaultRowHeight="12.75" x14ac:dyDescent="0.2"/>
  <cols>
    <col min="1" max="2" width="2" style="53" customWidth="1"/>
    <col min="3" max="4" width="2.28515625" style="53" customWidth="1"/>
    <col min="5" max="59" width="2" style="53" customWidth="1"/>
    <col min="60" max="62" width="2.7109375" style="53" customWidth="1"/>
    <col min="63" max="72" width="2" style="53" customWidth="1"/>
    <col min="73" max="208" width="1.7109375" style="53" customWidth="1"/>
    <col min="209" max="16384" width="9.140625" style="53"/>
  </cols>
  <sheetData>
    <row r="1" spans="1:72" ht="24" customHeight="1" x14ac:dyDescent="0.2">
      <c r="A1" s="533" t="s">
        <v>101</v>
      </c>
      <c r="B1" s="534"/>
      <c r="C1" s="534"/>
      <c r="D1" s="534"/>
      <c r="E1" s="534"/>
      <c r="F1" s="534"/>
      <c r="G1" s="534"/>
      <c r="H1" s="534"/>
      <c r="I1" s="534"/>
      <c r="J1" s="534"/>
      <c r="K1" s="534"/>
      <c r="L1" s="534"/>
      <c r="M1" s="534"/>
      <c r="N1" s="534"/>
      <c r="O1" s="534"/>
      <c r="P1" s="534"/>
      <c r="Q1" s="534"/>
      <c r="R1" s="534"/>
      <c r="S1" s="535"/>
      <c r="T1" s="542" t="s">
        <v>209</v>
      </c>
      <c r="U1" s="543"/>
      <c r="V1" s="543"/>
      <c r="W1" s="543"/>
      <c r="X1" s="544">
        <f ca="1">TODAY()</f>
        <v>43214</v>
      </c>
      <c r="Y1" s="544"/>
      <c r="Z1" s="544"/>
      <c r="AA1" s="544"/>
      <c r="AB1" s="544"/>
      <c r="AC1" s="544"/>
      <c r="AD1" s="544"/>
      <c r="AE1" s="545"/>
      <c r="AF1" s="536" t="s">
        <v>102</v>
      </c>
      <c r="AG1" s="537"/>
      <c r="AH1" s="537"/>
      <c r="AI1" s="537"/>
      <c r="AJ1" s="537"/>
      <c r="AK1" s="537"/>
      <c r="AL1" s="537"/>
      <c r="AM1" s="537"/>
      <c r="AN1" s="537"/>
      <c r="AO1" s="537"/>
      <c r="AP1" s="537"/>
      <c r="AQ1" s="537"/>
      <c r="AR1" s="546" t="s">
        <v>210</v>
      </c>
      <c r="AS1" s="547"/>
      <c r="AT1" s="547"/>
      <c r="AU1" s="547"/>
      <c r="AV1" s="547"/>
      <c r="AW1" s="547"/>
      <c r="AX1" s="547"/>
      <c r="AY1" s="547"/>
      <c r="AZ1" s="547"/>
      <c r="BA1" s="548">
        <f>IF('Lane Draws'!$BV$42-COUNTIF('Lane Draws'!$BV$32:$CA$39,"&gt;88")=0,0,CONCATENATE('Lane Draws'!$BV$42-COUNTIF('Lane Draws'!$BV$32:$CA$39,"&gt;88"), " Non Counters to put in lanes"))</f>
        <v>0</v>
      </c>
      <c r="BB1" s="549"/>
      <c r="BC1" s="549"/>
      <c r="BD1" s="549"/>
      <c r="BE1" s="549"/>
      <c r="BF1" s="549"/>
      <c r="BG1" s="549"/>
      <c r="BH1" s="549"/>
      <c r="BI1" s="549"/>
      <c r="BJ1" s="549"/>
      <c r="BK1" s="549"/>
      <c r="BL1" s="549"/>
      <c r="BM1" s="549"/>
      <c r="BN1" s="549"/>
      <c r="BO1" s="549"/>
      <c r="BP1" s="549"/>
      <c r="BQ1" s="549"/>
      <c r="BR1" s="549"/>
      <c r="BS1" s="549"/>
      <c r="BT1" s="550"/>
    </row>
    <row r="2" spans="1:72" ht="24" customHeight="1" thickBot="1" x14ac:dyDescent="0.25">
      <c r="A2" s="538" t="s">
        <v>203</v>
      </c>
      <c r="B2" s="539"/>
      <c r="C2" s="539"/>
      <c r="D2" s="539"/>
      <c r="E2" s="539" t="s">
        <v>201</v>
      </c>
      <c r="F2" s="539"/>
      <c r="G2" s="539"/>
      <c r="H2" s="539" t="s">
        <v>208</v>
      </c>
      <c r="I2" s="539"/>
      <c r="J2" s="539"/>
      <c r="K2" s="539"/>
      <c r="L2" s="540" t="s">
        <v>15</v>
      </c>
      <c r="M2" s="540"/>
      <c r="N2" s="540"/>
      <c r="O2" s="540"/>
      <c r="P2" s="540"/>
      <c r="Q2" s="540"/>
      <c r="R2" s="540"/>
      <c r="S2" s="540"/>
      <c r="T2" s="540"/>
      <c r="U2" s="540"/>
      <c r="V2" s="540"/>
      <c r="W2" s="540"/>
      <c r="X2" s="540"/>
      <c r="Y2" s="540"/>
      <c r="Z2" s="540"/>
      <c r="AA2" s="540"/>
      <c r="AB2" s="540"/>
      <c r="AC2" s="540"/>
      <c r="AD2" s="540"/>
      <c r="AE2" s="541"/>
      <c r="AF2" s="551" t="s">
        <v>103</v>
      </c>
      <c r="AG2" s="552"/>
      <c r="AH2" s="552"/>
      <c r="AI2" s="552"/>
      <c r="AJ2" s="552"/>
      <c r="AK2" s="552"/>
      <c r="AL2" s="552"/>
      <c r="AM2" s="552"/>
      <c r="AN2" s="552"/>
      <c r="AO2" s="552"/>
      <c r="AP2" s="552"/>
      <c r="AQ2" s="552"/>
      <c r="AR2" s="553" t="s">
        <v>104</v>
      </c>
      <c r="AS2" s="554"/>
      <c r="AT2" s="554"/>
      <c r="AU2" s="554"/>
      <c r="AV2" s="554"/>
      <c r="AW2" s="554"/>
      <c r="AX2" s="554"/>
      <c r="AY2" s="554"/>
      <c r="AZ2" s="554"/>
      <c r="BA2" s="554"/>
      <c r="BB2" s="554"/>
      <c r="BC2" s="554"/>
      <c r="BD2" s="554"/>
      <c r="BE2" s="554"/>
      <c r="BF2" s="553" t="s">
        <v>105</v>
      </c>
      <c r="BG2" s="554"/>
      <c r="BH2" s="554"/>
      <c r="BI2" s="554"/>
      <c r="BJ2" s="554"/>
      <c r="BK2" s="554"/>
      <c r="BL2" s="554"/>
      <c r="BM2" s="554"/>
      <c r="BN2" s="554"/>
      <c r="BO2" s="554"/>
      <c r="BP2" s="554"/>
      <c r="BQ2" s="554"/>
      <c r="BR2" s="554"/>
      <c r="BS2" s="554"/>
      <c r="BT2" s="555"/>
    </row>
    <row r="3" spans="1:72" ht="12.75" customHeight="1" x14ac:dyDescent="0.2">
      <c r="A3" s="521" t="s">
        <v>106</v>
      </c>
      <c r="B3" s="522"/>
      <c r="C3" s="523" t="s">
        <v>107</v>
      </c>
      <c r="D3" s="524"/>
      <c r="E3" s="525" t="s">
        <v>108</v>
      </c>
      <c r="F3" s="525"/>
      <c r="G3" s="525"/>
      <c r="H3" s="525"/>
      <c r="I3" s="525"/>
      <c r="J3" s="525"/>
      <c r="K3" s="525"/>
      <c r="L3" s="525"/>
      <c r="M3" s="525"/>
      <c r="N3" s="525"/>
      <c r="O3" s="525"/>
      <c r="P3" s="525"/>
      <c r="Q3" s="525"/>
      <c r="R3" s="525"/>
      <c r="S3" s="525" t="s">
        <v>109</v>
      </c>
      <c r="T3" s="525"/>
      <c r="U3" s="525"/>
      <c r="V3" s="525"/>
      <c r="W3" s="525"/>
      <c r="X3" s="525"/>
      <c r="Y3" s="525"/>
      <c r="Z3" s="525"/>
      <c r="AA3" s="527" t="s">
        <v>110</v>
      </c>
      <c r="AB3" s="528"/>
      <c r="AC3" s="528"/>
      <c r="AD3" s="530" t="s">
        <v>111</v>
      </c>
      <c r="AE3" s="531"/>
      <c r="AF3" s="532"/>
      <c r="AG3" s="530" t="s">
        <v>111</v>
      </c>
      <c r="AH3" s="531"/>
      <c r="AI3" s="532"/>
      <c r="AJ3" s="530" t="s">
        <v>111</v>
      </c>
      <c r="AK3" s="531"/>
      <c r="AL3" s="532"/>
      <c r="AM3" s="530" t="s">
        <v>111</v>
      </c>
      <c r="AN3" s="531"/>
      <c r="AO3" s="532"/>
      <c r="AP3" s="530" t="s">
        <v>111</v>
      </c>
      <c r="AQ3" s="531"/>
      <c r="AR3" s="532"/>
      <c r="AS3" s="530" t="s">
        <v>111</v>
      </c>
      <c r="AT3" s="531"/>
      <c r="AU3" s="532"/>
      <c r="AV3" s="530" t="s">
        <v>111</v>
      </c>
      <c r="AW3" s="531"/>
      <c r="AX3" s="532"/>
      <c r="AY3" s="530" t="s">
        <v>111</v>
      </c>
      <c r="AZ3" s="531"/>
      <c r="BA3" s="532"/>
      <c r="BB3" s="530" t="s">
        <v>111</v>
      </c>
      <c r="BC3" s="531"/>
      <c r="BD3" s="532"/>
      <c r="BE3" s="530" t="s">
        <v>111</v>
      </c>
      <c r="BF3" s="531"/>
      <c r="BG3" s="532"/>
      <c r="BH3" s="565" t="s">
        <v>112</v>
      </c>
      <c r="BI3" s="566"/>
      <c r="BJ3" s="567"/>
      <c r="BK3" s="571" t="s">
        <v>113</v>
      </c>
      <c r="BL3" s="572"/>
      <c r="BM3" s="573"/>
      <c r="BN3" s="571" t="s">
        <v>114</v>
      </c>
      <c r="BO3" s="572"/>
      <c r="BP3" s="573"/>
      <c r="BQ3" s="556" t="s">
        <v>115</v>
      </c>
      <c r="BR3" s="557"/>
      <c r="BS3" s="557"/>
      <c r="BT3" s="558"/>
    </row>
    <row r="4" spans="1:72" ht="12.75" customHeight="1" x14ac:dyDescent="0.2">
      <c r="A4" s="521"/>
      <c r="B4" s="522"/>
      <c r="C4" s="523"/>
      <c r="D4" s="524"/>
      <c r="E4" s="526"/>
      <c r="F4" s="526"/>
      <c r="G4" s="526"/>
      <c r="H4" s="526"/>
      <c r="I4" s="526"/>
      <c r="J4" s="526"/>
      <c r="K4" s="526"/>
      <c r="L4" s="526"/>
      <c r="M4" s="526"/>
      <c r="N4" s="526"/>
      <c r="O4" s="526"/>
      <c r="P4" s="526"/>
      <c r="Q4" s="526"/>
      <c r="R4" s="526"/>
      <c r="S4" s="526"/>
      <c r="T4" s="526"/>
      <c r="U4" s="526"/>
      <c r="V4" s="526"/>
      <c r="W4" s="526"/>
      <c r="X4" s="526"/>
      <c r="Y4" s="526"/>
      <c r="Z4" s="526"/>
      <c r="AA4" s="529"/>
      <c r="AB4" s="529"/>
      <c r="AC4" s="529"/>
      <c r="AD4" s="530"/>
      <c r="AE4" s="531"/>
      <c r="AF4" s="532"/>
      <c r="AG4" s="530"/>
      <c r="AH4" s="531"/>
      <c r="AI4" s="532"/>
      <c r="AJ4" s="530"/>
      <c r="AK4" s="531"/>
      <c r="AL4" s="532"/>
      <c r="AM4" s="530"/>
      <c r="AN4" s="531"/>
      <c r="AO4" s="532"/>
      <c r="AP4" s="530"/>
      <c r="AQ4" s="531"/>
      <c r="AR4" s="532"/>
      <c r="AS4" s="530"/>
      <c r="AT4" s="531"/>
      <c r="AU4" s="532"/>
      <c r="AV4" s="530"/>
      <c r="AW4" s="531"/>
      <c r="AX4" s="532"/>
      <c r="AY4" s="530"/>
      <c r="AZ4" s="531"/>
      <c r="BA4" s="532"/>
      <c r="BB4" s="530"/>
      <c r="BC4" s="531"/>
      <c r="BD4" s="532"/>
      <c r="BE4" s="530"/>
      <c r="BF4" s="531"/>
      <c r="BG4" s="532"/>
      <c r="BH4" s="568"/>
      <c r="BI4" s="569"/>
      <c r="BJ4" s="570"/>
      <c r="BK4" s="571"/>
      <c r="BL4" s="572"/>
      <c r="BM4" s="573"/>
      <c r="BN4" s="571"/>
      <c r="BO4" s="572"/>
      <c r="BP4" s="573"/>
      <c r="BQ4" s="556"/>
      <c r="BR4" s="557"/>
      <c r="BS4" s="557"/>
      <c r="BT4" s="558"/>
    </row>
    <row r="5" spans="1:72" x14ac:dyDescent="0.2">
      <c r="A5" s="521"/>
      <c r="B5" s="522"/>
      <c r="C5" s="523"/>
      <c r="D5" s="524"/>
      <c r="E5" s="526"/>
      <c r="F5" s="526"/>
      <c r="G5" s="526"/>
      <c r="H5" s="526"/>
      <c r="I5" s="526"/>
      <c r="J5" s="526"/>
      <c r="K5" s="526"/>
      <c r="L5" s="526"/>
      <c r="M5" s="526"/>
      <c r="N5" s="526"/>
      <c r="O5" s="526"/>
      <c r="P5" s="526"/>
      <c r="Q5" s="526"/>
      <c r="R5" s="526"/>
      <c r="S5" s="526"/>
      <c r="T5" s="526"/>
      <c r="U5" s="526"/>
      <c r="V5" s="526"/>
      <c r="W5" s="526"/>
      <c r="X5" s="526"/>
      <c r="Y5" s="526"/>
      <c r="Z5" s="526"/>
      <c r="AA5" s="529"/>
      <c r="AB5" s="529"/>
      <c r="AC5" s="529"/>
      <c r="AD5" s="227">
        <v>1</v>
      </c>
      <c r="AE5" s="56">
        <v>2</v>
      </c>
      <c r="AF5" s="56">
        <v>3</v>
      </c>
      <c r="AG5" s="56">
        <v>1</v>
      </c>
      <c r="AH5" s="57">
        <v>2</v>
      </c>
      <c r="AI5" s="56">
        <v>3</v>
      </c>
      <c r="AJ5" s="56">
        <v>1</v>
      </c>
      <c r="AK5" s="57">
        <v>2</v>
      </c>
      <c r="AL5" s="56">
        <v>3</v>
      </c>
      <c r="AM5" s="56">
        <v>1</v>
      </c>
      <c r="AN5" s="57">
        <v>2</v>
      </c>
      <c r="AO5" s="56">
        <v>3</v>
      </c>
      <c r="AP5" s="56">
        <v>1</v>
      </c>
      <c r="AQ5" s="57">
        <v>2</v>
      </c>
      <c r="AR5" s="56">
        <v>3</v>
      </c>
      <c r="AS5" s="56">
        <v>1</v>
      </c>
      <c r="AT5" s="57">
        <v>2</v>
      </c>
      <c r="AU5" s="56">
        <v>3</v>
      </c>
      <c r="AV5" s="56">
        <v>1</v>
      </c>
      <c r="AW5" s="57">
        <v>2</v>
      </c>
      <c r="AX5" s="56">
        <v>3</v>
      </c>
      <c r="AY5" s="56">
        <v>1</v>
      </c>
      <c r="AZ5" s="57">
        <v>2</v>
      </c>
      <c r="BA5" s="56">
        <v>3</v>
      </c>
      <c r="BB5" s="56">
        <v>1</v>
      </c>
      <c r="BC5" s="57">
        <v>2</v>
      </c>
      <c r="BD5" s="56">
        <v>3</v>
      </c>
      <c r="BE5" s="56">
        <v>1</v>
      </c>
      <c r="BF5" s="57">
        <v>2</v>
      </c>
      <c r="BG5" s="56">
        <v>3</v>
      </c>
      <c r="BH5" s="562" t="s">
        <v>116</v>
      </c>
      <c r="BI5" s="563"/>
      <c r="BJ5" s="564"/>
      <c r="BK5" s="571"/>
      <c r="BL5" s="572"/>
      <c r="BM5" s="573"/>
      <c r="BN5" s="571"/>
      <c r="BO5" s="572"/>
      <c r="BP5" s="573"/>
      <c r="BQ5" s="559"/>
      <c r="BR5" s="560"/>
      <c r="BS5" s="560"/>
      <c r="BT5" s="561"/>
    </row>
    <row r="6" spans="1:72" ht="18" customHeight="1" x14ac:dyDescent="0.25">
      <c r="A6" s="512">
        <v>1</v>
      </c>
      <c r="B6" s="501"/>
      <c r="C6" s="500">
        <f>'Lane Draws'!BV32</f>
        <v>7</v>
      </c>
      <c r="D6" s="501"/>
      <c r="E6" s="467">
        <f ca="1">IFERROR(INDIRECT("'"&amp;S6&amp;"-"&amp;E$2&amp;"'!H27"),VLOOKUP(C6,'U20 Non Counters'!$G$3:$I$86,2,FALSE))</f>
        <v>0</v>
      </c>
      <c r="F6" s="495"/>
      <c r="G6" s="495"/>
      <c r="H6" s="495"/>
      <c r="I6" s="495"/>
      <c r="J6" s="495"/>
      <c r="K6" s="495"/>
      <c r="L6" s="495"/>
      <c r="M6" s="495"/>
      <c r="N6" s="495"/>
      <c r="O6" s="495"/>
      <c r="P6" s="495"/>
      <c r="Q6" s="495"/>
      <c r="R6" s="496"/>
      <c r="S6" s="500" t="str">
        <f>IFERROR(IF(C6="","",VLOOKUP(C6,Teams!$A$12:$B$29,2,FALSE)),CONCATENATE("NC-",VLOOKUP(C6,'U20 Non Counters'!$G$3:$I$86,3,FALSE)))</f>
        <v>MAC_PSH</v>
      </c>
      <c r="T6" s="502"/>
      <c r="U6" s="502"/>
      <c r="V6" s="502"/>
      <c r="W6" s="502"/>
      <c r="X6" s="502"/>
      <c r="Y6" s="502"/>
      <c r="Z6" s="501"/>
      <c r="AA6" s="513" t="s">
        <v>117</v>
      </c>
      <c r="AB6" s="514"/>
      <c r="AC6" s="515"/>
      <c r="AD6" s="58"/>
      <c r="AE6" s="59"/>
      <c r="AF6" s="60"/>
      <c r="AG6" s="58"/>
      <c r="AH6" s="59"/>
      <c r="AI6" s="60"/>
      <c r="AJ6" s="58"/>
      <c r="AK6" s="59"/>
      <c r="AL6" s="60"/>
      <c r="AM6" s="58"/>
      <c r="AN6" s="59"/>
      <c r="AO6" s="60"/>
      <c r="AP6" s="58"/>
      <c r="AQ6" s="59"/>
      <c r="AR6" s="60"/>
      <c r="AS6" s="58"/>
      <c r="AT6" s="59"/>
      <c r="AU6" s="60"/>
      <c r="AV6" s="58"/>
      <c r="AW6" s="59"/>
      <c r="AX6" s="60"/>
      <c r="AY6" s="58"/>
      <c r="AZ6" s="59"/>
      <c r="BA6" s="60"/>
      <c r="BB6" s="58"/>
      <c r="BC6" s="59"/>
      <c r="BD6" s="60"/>
      <c r="BE6" s="58"/>
      <c r="BF6" s="59"/>
      <c r="BG6" s="60"/>
      <c r="BH6" s="516" t="s">
        <v>117</v>
      </c>
      <c r="BI6" s="517"/>
      <c r="BJ6" s="518"/>
      <c r="BK6" s="467"/>
      <c r="BL6" s="495"/>
      <c r="BM6" s="496"/>
      <c r="BN6" s="467"/>
      <c r="BO6" s="495"/>
      <c r="BP6" s="496"/>
      <c r="BQ6" s="467"/>
      <c r="BR6" s="495"/>
      <c r="BS6" s="495"/>
      <c r="BT6" s="497"/>
    </row>
    <row r="7" spans="1:72" ht="18" customHeight="1" x14ac:dyDescent="0.25">
      <c r="A7" s="512">
        <v>2</v>
      </c>
      <c r="B7" s="501"/>
      <c r="C7" s="500">
        <f>'Lane Draws'!BV33</f>
        <v>6</v>
      </c>
      <c r="D7" s="501"/>
      <c r="E7" s="467" t="str">
        <f ca="1">IFERROR(INDIRECT("'"&amp;S7&amp;"-"&amp;E$2&amp;"'!H27"),VLOOKUP(C7,'U20 Non Counters'!$G$3:$I$86,2,FALSE))</f>
        <v>Amy Davis</v>
      </c>
      <c r="F7" s="495"/>
      <c r="G7" s="495"/>
      <c r="H7" s="495"/>
      <c r="I7" s="495"/>
      <c r="J7" s="495"/>
      <c r="K7" s="495"/>
      <c r="L7" s="495"/>
      <c r="M7" s="495"/>
      <c r="N7" s="495"/>
      <c r="O7" s="495"/>
      <c r="P7" s="495"/>
      <c r="Q7" s="495"/>
      <c r="R7" s="496"/>
      <c r="S7" s="500" t="str">
        <f>IFERROR(IF(C7="","",VLOOKUP(C7,Teams!$A$12:$B$29,2,FALSE)),CONCATENATE("NC-",VLOOKUP(C7,'U20 Non Counters'!$G$3:$I$86,3,FALSE)))</f>
        <v>ISA</v>
      </c>
      <c r="T7" s="502"/>
      <c r="U7" s="502"/>
      <c r="V7" s="502"/>
      <c r="W7" s="502"/>
      <c r="X7" s="502"/>
      <c r="Y7" s="502"/>
      <c r="Z7" s="501"/>
      <c r="AA7" s="513" t="s">
        <v>117</v>
      </c>
      <c r="AB7" s="514"/>
      <c r="AC7" s="515"/>
      <c r="AD7" s="58"/>
      <c r="AE7" s="59"/>
      <c r="AF7" s="60"/>
      <c r="AG7" s="58"/>
      <c r="AH7" s="59"/>
      <c r="AI7" s="60"/>
      <c r="AJ7" s="58"/>
      <c r="AK7" s="59"/>
      <c r="AL7" s="60"/>
      <c r="AM7" s="58"/>
      <c r="AN7" s="59"/>
      <c r="AO7" s="60"/>
      <c r="AP7" s="58"/>
      <c r="AQ7" s="59"/>
      <c r="AR7" s="60"/>
      <c r="AS7" s="58"/>
      <c r="AT7" s="59"/>
      <c r="AU7" s="60"/>
      <c r="AV7" s="58"/>
      <c r="AW7" s="59"/>
      <c r="AX7" s="60"/>
      <c r="AY7" s="58"/>
      <c r="AZ7" s="59"/>
      <c r="BA7" s="60"/>
      <c r="BB7" s="58"/>
      <c r="BC7" s="59"/>
      <c r="BD7" s="60"/>
      <c r="BE7" s="58"/>
      <c r="BF7" s="59"/>
      <c r="BG7" s="60"/>
      <c r="BH7" s="516" t="s">
        <v>117</v>
      </c>
      <c r="BI7" s="517"/>
      <c r="BJ7" s="518"/>
      <c r="BK7" s="467"/>
      <c r="BL7" s="495"/>
      <c r="BM7" s="496"/>
      <c r="BN7" s="467"/>
      <c r="BO7" s="495"/>
      <c r="BP7" s="496"/>
      <c r="BQ7" s="467"/>
      <c r="BR7" s="495"/>
      <c r="BS7" s="495"/>
      <c r="BT7" s="497"/>
    </row>
    <row r="8" spans="1:72" ht="18" customHeight="1" x14ac:dyDescent="0.25">
      <c r="A8" s="512">
        <v>3</v>
      </c>
      <c r="B8" s="501"/>
      <c r="C8" s="500">
        <f>'Lane Draws'!BV34</f>
        <v>4</v>
      </c>
      <c r="D8" s="501"/>
      <c r="E8" s="467" t="str">
        <f ca="1">IFERROR(INDIRECT("'"&amp;S8&amp;"-"&amp;E$2&amp;"'!H27"),VLOOKUP(C8,'U20 Non Counters'!$G$3:$I$86,2,FALSE))</f>
        <v>Chloe Brown</v>
      </c>
      <c r="F8" s="495"/>
      <c r="G8" s="495"/>
      <c r="H8" s="495"/>
      <c r="I8" s="495"/>
      <c r="J8" s="495"/>
      <c r="K8" s="495"/>
      <c r="L8" s="495"/>
      <c r="M8" s="495"/>
      <c r="N8" s="495"/>
      <c r="O8" s="495"/>
      <c r="P8" s="495"/>
      <c r="Q8" s="495"/>
      <c r="R8" s="496"/>
      <c r="S8" s="500" t="str">
        <f>IFERROR(IF(C8="","",VLOOKUP(C8,Teams!$A$12:$B$29,2,FALSE)),CONCATENATE("NC-",VLOOKUP(C8,'U20 Non Counters'!$G$3:$I$86,3,FALSE)))</f>
        <v>DHH</v>
      </c>
      <c r="T8" s="502"/>
      <c r="U8" s="502"/>
      <c r="V8" s="502"/>
      <c r="W8" s="502"/>
      <c r="X8" s="502"/>
      <c r="Y8" s="502"/>
      <c r="Z8" s="501"/>
      <c r="AA8" s="513" t="s">
        <v>117</v>
      </c>
      <c r="AB8" s="514"/>
      <c r="AC8" s="515"/>
      <c r="AD8" s="58"/>
      <c r="AE8" s="59"/>
      <c r="AF8" s="60"/>
      <c r="AG8" s="58"/>
      <c r="AH8" s="59"/>
      <c r="AI8" s="60"/>
      <c r="AJ8" s="58"/>
      <c r="AK8" s="59"/>
      <c r="AL8" s="60"/>
      <c r="AM8" s="58"/>
      <c r="AN8" s="59"/>
      <c r="AO8" s="60"/>
      <c r="AP8" s="58"/>
      <c r="AQ8" s="59"/>
      <c r="AR8" s="60"/>
      <c r="AS8" s="58"/>
      <c r="AT8" s="59"/>
      <c r="AU8" s="60"/>
      <c r="AV8" s="58"/>
      <c r="AW8" s="59"/>
      <c r="AX8" s="60"/>
      <c r="AY8" s="58"/>
      <c r="AZ8" s="59"/>
      <c r="BA8" s="60"/>
      <c r="BB8" s="58"/>
      <c r="BC8" s="59"/>
      <c r="BD8" s="60"/>
      <c r="BE8" s="58"/>
      <c r="BF8" s="59"/>
      <c r="BG8" s="60"/>
      <c r="BH8" s="516" t="s">
        <v>117</v>
      </c>
      <c r="BI8" s="517"/>
      <c r="BJ8" s="518"/>
      <c r="BK8" s="467"/>
      <c r="BL8" s="495"/>
      <c r="BM8" s="496"/>
      <c r="BN8" s="467"/>
      <c r="BO8" s="495"/>
      <c r="BP8" s="496"/>
      <c r="BQ8" s="467"/>
      <c r="BR8" s="495"/>
      <c r="BS8" s="495"/>
      <c r="BT8" s="497"/>
    </row>
    <row r="9" spans="1:72" ht="18" customHeight="1" x14ac:dyDescent="0.25">
      <c r="A9" s="512">
        <v>4</v>
      </c>
      <c r="B9" s="501"/>
      <c r="C9" s="500">
        <f>'Lane Draws'!BV35</f>
        <v>2</v>
      </c>
      <c r="D9" s="501"/>
      <c r="E9" s="467">
        <f ca="1">IFERROR(INDIRECT("'"&amp;S9&amp;"-"&amp;E$2&amp;"'!H27"),VLOOKUP(C9,'U20 Non Counters'!$G$3:$I$86,2,FALSE))</f>
        <v>0</v>
      </c>
      <c r="F9" s="495"/>
      <c r="G9" s="495"/>
      <c r="H9" s="495"/>
      <c r="I9" s="495"/>
      <c r="J9" s="495"/>
      <c r="K9" s="495"/>
      <c r="L9" s="495"/>
      <c r="M9" s="495"/>
      <c r="N9" s="495"/>
      <c r="O9" s="495"/>
      <c r="P9" s="495"/>
      <c r="Q9" s="495"/>
      <c r="R9" s="496"/>
      <c r="S9" s="500" t="str">
        <f>IFERROR(IF(C9="","",VLOOKUP(C9,Teams!$A$12:$B$29,2,FALSE)),CONCATENATE("NC-",VLOOKUP(C9,'U20 Non Counters'!$G$3:$I$86,3,FALSE)))</f>
        <v>ADAC</v>
      </c>
      <c r="T9" s="502"/>
      <c r="U9" s="502"/>
      <c r="V9" s="502"/>
      <c r="W9" s="502"/>
      <c r="X9" s="502"/>
      <c r="Y9" s="502"/>
      <c r="Z9" s="501"/>
      <c r="AA9" s="513" t="s">
        <v>117</v>
      </c>
      <c r="AB9" s="514"/>
      <c r="AC9" s="515"/>
      <c r="AD9" s="58"/>
      <c r="AE9" s="59"/>
      <c r="AF9" s="60"/>
      <c r="AG9" s="58"/>
      <c r="AH9" s="59"/>
      <c r="AI9" s="60"/>
      <c r="AJ9" s="58"/>
      <c r="AK9" s="59"/>
      <c r="AL9" s="60"/>
      <c r="AM9" s="58"/>
      <c r="AN9" s="59"/>
      <c r="AO9" s="60"/>
      <c r="AP9" s="58"/>
      <c r="AQ9" s="59"/>
      <c r="AR9" s="60"/>
      <c r="AS9" s="58"/>
      <c r="AT9" s="59"/>
      <c r="AU9" s="60"/>
      <c r="AV9" s="58"/>
      <c r="AW9" s="59"/>
      <c r="AX9" s="60"/>
      <c r="AY9" s="58"/>
      <c r="AZ9" s="59"/>
      <c r="BA9" s="60"/>
      <c r="BB9" s="58"/>
      <c r="BC9" s="59"/>
      <c r="BD9" s="60"/>
      <c r="BE9" s="58"/>
      <c r="BF9" s="59"/>
      <c r="BG9" s="60"/>
      <c r="BH9" s="516" t="s">
        <v>117</v>
      </c>
      <c r="BI9" s="517"/>
      <c r="BJ9" s="518"/>
      <c r="BK9" s="467"/>
      <c r="BL9" s="495"/>
      <c r="BM9" s="496"/>
      <c r="BN9" s="467"/>
      <c r="BO9" s="495"/>
      <c r="BP9" s="496"/>
      <c r="BQ9" s="467"/>
      <c r="BR9" s="495"/>
      <c r="BS9" s="495"/>
      <c r="BT9" s="497"/>
    </row>
    <row r="10" spans="1:72" ht="18" customHeight="1" x14ac:dyDescent="0.25">
      <c r="A10" s="512">
        <v>5</v>
      </c>
      <c r="B10" s="501"/>
      <c r="C10" s="500">
        <f>'Lane Draws'!BV36</f>
        <v>5</v>
      </c>
      <c r="D10" s="501"/>
      <c r="E10" s="467">
        <f ca="1">IFERROR(INDIRECT("'"&amp;S10&amp;"-"&amp;E$2&amp;"'!H27"),VLOOKUP(C10,'U20 Non Counters'!$G$3:$I$86,2,FALSE))</f>
        <v>0</v>
      </c>
      <c r="F10" s="495"/>
      <c r="G10" s="495"/>
      <c r="H10" s="495"/>
      <c r="I10" s="495"/>
      <c r="J10" s="495"/>
      <c r="K10" s="495"/>
      <c r="L10" s="495"/>
      <c r="M10" s="495"/>
      <c r="N10" s="495"/>
      <c r="O10" s="495"/>
      <c r="P10" s="495"/>
      <c r="Q10" s="495"/>
      <c r="R10" s="496"/>
      <c r="S10" s="500" t="str">
        <f>IFERROR(IF(C10="","",VLOOKUP(C10,Teams!$A$12:$B$29,2,FALSE)),CONCATENATE("NC-",VLOOKUP(C10,'U20 Non Counters'!$G$3:$I$86,3,FALSE)))</f>
        <v>IH</v>
      </c>
      <c r="T10" s="502"/>
      <c r="U10" s="502"/>
      <c r="V10" s="502"/>
      <c r="W10" s="502"/>
      <c r="X10" s="502"/>
      <c r="Y10" s="502"/>
      <c r="Z10" s="501"/>
      <c r="AA10" s="513" t="s">
        <v>117</v>
      </c>
      <c r="AB10" s="514"/>
      <c r="AC10" s="515"/>
      <c r="AD10" s="58"/>
      <c r="AE10" s="59"/>
      <c r="AF10" s="60"/>
      <c r="AG10" s="58"/>
      <c r="AH10" s="59"/>
      <c r="AI10" s="60"/>
      <c r="AJ10" s="58"/>
      <c r="AK10" s="59"/>
      <c r="AL10" s="60"/>
      <c r="AM10" s="58"/>
      <c r="AN10" s="59"/>
      <c r="AO10" s="60"/>
      <c r="AP10" s="58"/>
      <c r="AQ10" s="59"/>
      <c r="AR10" s="60"/>
      <c r="AS10" s="58"/>
      <c r="AT10" s="59"/>
      <c r="AU10" s="60"/>
      <c r="AV10" s="58"/>
      <c r="AW10" s="59"/>
      <c r="AX10" s="60"/>
      <c r="AY10" s="58"/>
      <c r="AZ10" s="59"/>
      <c r="BA10" s="60"/>
      <c r="BB10" s="58"/>
      <c r="BC10" s="59"/>
      <c r="BD10" s="60"/>
      <c r="BE10" s="58"/>
      <c r="BF10" s="59"/>
      <c r="BG10" s="60"/>
      <c r="BH10" s="516" t="s">
        <v>117</v>
      </c>
      <c r="BI10" s="517"/>
      <c r="BJ10" s="518"/>
      <c r="BK10" s="467"/>
      <c r="BL10" s="495"/>
      <c r="BM10" s="496"/>
      <c r="BN10" s="467"/>
      <c r="BO10" s="495"/>
      <c r="BP10" s="496"/>
      <c r="BQ10" s="467"/>
      <c r="BR10" s="495"/>
      <c r="BS10" s="495"/>
      <c r="BT10" s="497"/>
    </row>
    <row r="11" spans="1:72" ht="18" customHeight="1" x14ac:dyDescent="0.25">
      <c r="A11" s="512">
        <v>6</v>
      </c>
      <c r="B11" s="501"/>
      <c r="C11" s="500">
        <f>'Lane Draws'!BV37</f>
        <v>1</v>
      </c>
      <c r="D11" s="501"/>
      <c r="E11" s="467">
        <f ca="1">IFERROR(INDIRECT("'"&amp;S11&amp;"-"&amp;E$2&amp;"'!H27"),VLOOKUP(C11,'U20 Non Counters'!$G$3:$I$86,2,FALSE))</f>
        <v>0</v>
      </c>
      <c r="F11" s="495"/>
      <c r="G11" s="495"/>
      <c r="H11" s="495"/>
      <c r="I11" s="495"/>
      <c r="J11" s="495"/>
      <c r="K11" s="495"/>
      <c r="L11" s="495"/>
      <c r="M11" s="495"/>
      <c r="N11" s="495"/>
      <c r="O11" s="495"/>
      <c r="P11" s="495"/>
      <c r="Q11" s="495"/>
      <c r="R11" s="496"/>
      <c r="S11" s="500" t="str">
        <f>IFERROR(IF(C11="","",VLOOKUP(C11,Teams!$A$12:$B$29,2,FALSE)),CONCATENATE("NC-",VLOOKUP(C11,'U20 Non Counters'!$G$3:$I$86,3,FALSE)))</f>
        <v>AAAC</v>
      </c>
      <c r="T11" s="502"/>
      <c r="U11" s="502"/>
      <c r="V11" s="502"/>
      <c r="W11" s="502"/>
      <c r="X11" s="502"/>
      <c r="Y11" s="502"/>
      <c r="Z11" s="501"/>
      <c r="AA11" s="513" t="s">
        <v>117</v>
      </c>
      <c r="AB11" s="514"/>
      <c r="AC11" s="515"/>
      <c r="AD11" s="58"/>
      <c r="AE11" s="59"/>
      <c r="AF11" s="60"/>
      <c r="AG11" s="58"/>
      <c r="AH11" s="59"/>
      <c r="AI11" s="60"/>
      <c r="AJ11" s="58"/>
      <c r="AK11" s="59"/>
      <c r="AL11" s="60"/>
      <c r="AM11" s="58"/>
      <c r="AN11" s="59"/>
      <c r="AO11" s="60"/>
      <c r="AP11" s="58"/>
      <c r="AQ11" s="59"/>
      <c r="AR11" s="60"/>
      <c r="AS11" s="58"/>
      <c r="AT11" s="59"/>
      <c r="AU11" s="60"/>
      <c r="AV11" s="58"/>
      <c r="AW11" s="59"/>
      <c r="AX11" s="60"/>
      <c r="AY11" s="58"/>
      <c r="AZ11" s="59"/>
      <c r="BA11" s="60"/>
      <c r="BB11" s="58"/>
      <c r="BC11" s="59"/>
      <c r="BD11" s="60"/>
      <c r="BE11" s="58"/>
      <c r="BF11" s="59"/>
      <c r="BG11" s="60"/>
      <c r="BH11" s="516" t="s">
        <v>117</v>
      </c>
      <c r="BI11" s="517"/>
      <c r="BJ11" s="518"/>
      <c r="BK11" s="467"/>
      <c r="BL11" s="495"/>
      <c r="BM11" s="496"/>
      <c r="BN11" s="467"/>
      <c r="BO11" s="495"/>
      <c r="BP11" s="496"/>
      <c r="BQ11" s="467"/>
      <c r="BR11" s="495"/>
      <c r="BS11" s="495"/>
      <c r="BT11" s="497"/>
    </row>
    <row r="12" spans="1:72" ht="18" customHeight="1" x14ac:dyDescent="0.25">
      <c r="A12" s="512">
        <v>7</v>
      </c>
      <c r="B12" s="501"/>
      <c r="C12" s="500">
        <f>'Lane Draws'!BV38</f>
        <v>8</v>
      </c>
      <c r="D12" s="501"/>
      <c r="E12" s="467" t="str">
        <f ca="1">IFERROR(INDIRECT("'"&amp;S12&amp;"-"&amp;E$2&amp;"'!H27"),VLOOKUP(C12,'U20 Non Counters'!$G$3:$I$86,2,FALSE))</f>
        <v>HEATHER WELSH</v>
      </c>
      <c r="F12" s="495"/>
      <c r="G12" s="495"/>
      <c r="H12" s="495"/>
      <c r="I12" s="495"/>
      <c r="J12" s="495"/>
      <c r="K12" s="495"/>
      <c r="L12" s="495"/>
      <c r="M12" s="495"/>
      <c r="N12" s="495"/>
      <c r="O12" s="495"/>
      <c r="P12" s="495"/>
      <c r="Q12" s="495"/>
      <c r="R12" s="496"/>
      <c r="S12" s="500" t="str">
        <f>IFERROR(IF(C12="","",VLOOKUP(C12,Teams!$A$12:$B$29,2,FALSE)),CONCATENATE("NC-",VLOOKUP(C12,'U20 Non Counters'!$G$3:$I$86,3,FALSE)))</f>
        <v>TN</v>
      </c>
      <c r="T12" s="502"/>
      <c r="U12" s="502"/>
      <c r="V12" s="502"/>
      <c r="W12" s="502"/>
      <c r="X12" s="502"/>
      <c r="Y12" s="502"/>
      <c r="Z12" s="501"/>
      <c r="AA12" s="513" t="s">
        <v>117</v>
      </c>
      <c r="AB12" s="514"/>
      <c r="AC12" s="515"/>
      <c r="AD12" s="58"/>
      <c r="AE12" s="59"/>
      <c r="AF12" s="60"/>
      <c r="AG12" s="58"/>
      <c r="AH12" s="59"/>
      <c r="AI12" s="60"/>
      <c r="AJ12" s="58"/>
      <c r="AK12" s="59"/>
      <c r="AL12" s="60"/>
      <c r="AM12" s="58"/>
      <c r="AN12" s="59"/>
      <c r="AO12" s="60"/>
      <c r="AP12" s="58"/>
      <c r="AQ12" s="59"/>
      <c r="AR12" s="60"/>
      <c r="AS12" s="58"/>
      <c r="AT12" s="59"/>
      <c r="AU12" s="60"/>
      <c r="AV12" s="58"/>
      <c r="AW12" s="59"/>
      <c r="AX12" s="60"/>
      <c r="AY12" s="58"/>
      <c r="AZ12" s="59"/>
      <c r="BA12" s="60"/>
      <c r="BB12" s="58"/>
      <c r="BC12" s="59"/>
      <c r="BD12" s="60"/>
      <c r="BE12" s="58"/>
      <c r="BF12" s="59"/>
      <c r="BG12" s="60"/>
      <c r="BH12" s="516" t="s">
        <v>117</v>
      </c>
      <c r="BI12" s="517"/>
      <c r="BJ12" s="518"/>
      <c r="BK12" s="467"/>
      <c r="BL12" s="495"/>
      <c r="BM12" s="496"/>
      <c r="BN12" s="467"/>
      <c r="BO12" s="495"/>
      <c r="BP12" s="496"/>
      <c r="BQ12" s="467"/>
      <c r="BR12" s="495"/>
      <c r="BS12" s="495"/>
      <c r="BT12" s="497"/>
    </row>
    <row r="13" spans="1:72" ht="18" customHeight="1" x14ac:dyDescent="0.25">
      <c r="A13" s="512">
        <v>8</v>
      </c>
      <c r="B13" s="501"/>
      <c r="C13" s="500">
        <f>'Lane Draws'!BV39</f>
        <v>3</v>
      </c>
      <c r="D13" s="501"/>
      <c r="E13" s="467">
        <f ca="1">IFERROR(INDIRECT("'"&amp;S13&amp;"-"&amp;E$2&amp;"'!H27"),VLOOKUP(C13,'U20 Non Counters'!$G$3:$I$86,2,FALSE))</f>
        <v>0</v>
      </c>
      <c r="F13" s="495"/>
      <c r="G13" s="495"/>
      <c r="H13" s="495"/>
      <c r="I13" s="495"/>
      <c r="J13" s="495"/>
      <c r="K13" s="495"/>
      <c r="L13" s="495"/>
      <c r="M13" s="495"/>
      <c r="N13" s="495"/>
      <c r="O13" s="495"/>
      <c r="P13" s="495"/>
      <c r="Q13" s="495"/>
      <c r="R13" s="496"/>
      <c r="S13" s="500" t="str">
        <f>IFERROR(IF(C13="","",VLOOKUP(C13,Teams!$A$12:$B$29,2,FALSE)),CONCATENATE("NC-",VLOOKUP(C13,'U20 Non Counters'!$G$3:$I$86,3,FALSE)))</f>
        <v>BSAC</v>
      </c>
      <c r="T13" s="502"/>
      <c r="U13" s="502"/>
      <c r="V13" s="502"/>
      <c r="W13" s="502"/>
      <c r="X13" s="502"/>
      <c r="Y13" s="502"/>
      <c r="Z13" s="501"/>
      <c r="AA13" s="513" t="s">
        <v>117</v>
      </c>
      <c r="AB13" s="514"/>
      <c r="AC13" s="515"/>
      <c r="AD13" s="58"/>
      <c r="AE13" s="59"/>
      <c r="AF13" s="60"/>
      <c r="AG13" s="58"/>
      <c r="AH13" s="59"/>
      <c r="AI13" s="60"/>
      <c r="AJ13" s="58"/>
      <c r="AK13" s="59"/>
      <c r="AL13" s="60"/>
      <c r="AM13" s="58"/>
      <c r="AN13" s="59"/>
      <c r="AO13" s="60"/>
      <c r="AP13" s="58"/>
      <c r="AQ13" s="59"/>
      <c r="AR13" s="60"/>
      <c r="AS13" s="58"/>
      <c r="AT13" s="59"/>
      <c r="AU13" s="60"/>
      <c r="AV13" s="58"/>
      <c r="AW13" s="59"/>
      <c r="AX13" s="60"/>
      <c r="AY13" s="58"/>
      <c r="AZ13" s="59"/>
      <c r="BA13" s="60"/>
      <c r="BB13" s="58"/>
      <c r="BC13" s="59"/>
      <c r="BD13" s="60"/>
      <c r="BE13" s="58"/>
      <c r="BF13" s="59"/>
      <c r="BG13" s="60"/>
      <c r="BH13" s="516" t="s">
        <v>117</v>
      </c>
      <c r="BI13" s="517"/>
      <c r="BJ13" s="518"/>
      <c r="BK13" s="467"/>
      <c r="BL13" s="495"/>
      <c r="BM13" s="496"/>
      <c r="BN13" s="467"/>
      <c r="BO13" s="495"/>
      <c r="BP13" s="496"/>
      <c r="BQ13" s="467"/>
      <c r="BR13" s="495"/>
      <c r="BS13" s="495"/>
      <c r="BT13" s="497"/>
    </row>
    <row r="14" spans="1:72" ht="18" customHeight="1" x14ac:dyDescent="0.25">
      <c r="A14" s="512">
        <v>9</v>
      </c>
      <c r="B14" s="501"/>
      <c r="C14" s="500">
        <f>'Lane Draws'!BY32</f>
        <v>77</v>
      </c>
      <c r="D14" s="501"/>
      <c r="E14" s="467">
        <f ca="1">IFERROR(INDIRECT("'"&amp;S14&amp;"-"&amp;E$2&amp;"'!H28"),VLOOKUP(C14,'U20 Non Counters'!$G$3:$I$86,2,FALSE))</f>
        <v>0</v>
      </c>
      <c r="F14" s="495"/>
      <c r="G14" s="495"/>
      <c r="H14" s="495"/>
      <c r="I14" s="495"/>
      <c r="J14" s="495"/>
      <c r="K14" s="495"/>
      <c r="L14" s="495"/>
      <c r="M14" s="495"/>
      <c r="N14" s="495"/>
      <c r="O14" s="495"/>
      <c r="P14" s="495"/>
      <c r="Q14" s="495"/>
      <c r="R14" s="496"/>
      <c r="S14" s="500" t="str">
        <f>IFERROR(IF(C14="","",VLOOKUP(C14,Teams!$A$12:$B$29,2,FALSE)),CONCATENATE("NC-",VLOOKUP(C14,'U20 Non Counters'!$G$3:$I$86,3,FALSE)))</f>
        <v>MAC_PSH</v>
      </c>
      <c r="T14" s="502"/>
      <c r="U14" s="502"/>
      <c r="V14" s="502"/>
      <c r="W14" s="502"/>
      <c r="X14" s="502"/>
      <c r="Y14" s="502"/>
      <c r="Z14" s="501"/>
      <c r="AA14" s="513" t="s">
        <v>117</v>
      </c>
      <c r="AB14" s="514"/>
      <c r="AC14" s="515"/>
      <c r="AD14" s="58"/>
      <c r="AE14" s="59"/>
      <c r="AF14" s="60"/>
      <c r="AG14" s="58"/>
      <c r="AH14" s="59"/>
      <c r="AI14" s="60"/>
      <c r="AJ14" s="58"/>
      <c r="AK14" s="59"/>
      <c r="AL14" s="60"/>
      <c r="AM14" s="58"/>
      <c r="AN14" s="59"/>
      <c r="AO14" s="60"/>
      <c r="AP14" s="58"/>
      <c r="AQ14" s="59"/>
      <c r="AR14" s="60"/>
      <c r="AS14" s="58"/>
      <c r="AT14" s="59"/>
      <c r="AU14" s="60"/>
      <c r="AV14" s="58"/>
      <c r="AW14" s="59"/>
      <c r="AX14" s="60"/>
      <c r="AY14" s="58"/>
      <c r="AZ14" s="59"/>
      <c r="BA14" s="60"/>
      <c r="BB14" s="58"/>
      <c r="BC14" s="59"/>
      <c r="BD14" s="60"/>
      <c r="BE14" s="58"/>
      <c r="BF14" s="59"/>
      <c r="BG14" s="60"/>
      <c r="BH14" s="516" t="s">
        <v>117</v>
      </c>
      <c r="BI14" s="517"/>
      <c r="BJ14" s="518"/>
      <c r="BK14" s="467"/>
      <c r="BL14" s="495"/>
      <c r="BM14" s="496"/>
      <c r="BN14" s="467"/>
      <c r="BO14" s="495"/>
      <c r="BP14" s="496"/>
      <c r="BQ14" s="467"/>
      <c r="BR14" s="495"/>
      <c r="BS14" s="495"/>
      <c r="BT14" s="497"/>
    </row>
    <row r="15" spans="1:72" ht="18" customHeight="1" x14ac:dyDescent="0.25">
      <c r="A15" s="512">
        <v>10</v>
      </c>
      <c r="B15" s="501"/>
      <c r="C15" s="500">
        <f>'Lane Draws'!BY33</f>
        <v>66</v>
      </c>
      <c r="D15" s="501"/>
      <c r="E15" s="467">
        <f ca="1">IFERROR(INDIRECT("'"&amp;S15&amp;"-"&amp;E$2&amp;"'!H28"),VLOOKUP(C15,'U20 Non Counters'!$G$3:$I$86,2,FALSE))</f>
        <v>0</v>
      </c>
      <c r="F15" s="495"/>
      <c r="G15" s="495"/>
      <c r="H15" s="495"/>
      <c r="I15" s="495"/>
      <c r="J15" s="495"/>
      <c r="K15" s="495"/>
      <c r="L15" s="495"/>
      <c r="M15" s="495"/>
      <c r="N15" s="495"/>
      <c r="O15" s="495"/>
      <c r="P15" s="495"/>
      <c r="Q15" s="495"/>
      <c r="R15" s="496"/>
      <c r="S15" s="500" t="str">
        <f>IFERROR(IF(C15="","",VLOOKUP(C15,Teams!$A$12:$B$29,2,FALSE)),CONCATENATE("NC-",VLOOKUP(C15,'U20 Non Counters'!$G$3:$I$86,3,FALSE)))</f>
        <v>ISA</v>
      </c>
      <c r="T15" s="502"/>
      <c r="U15" s="502"/>
      <c r="V15" s="502"/>
      <c r="W15" s="502"/>
      <c r="X15" s="502"/>
      <c r="Y15" s="502"/>
      <c r="Z15" s="501"/>
      <c r="AA15" s="513" t="s">
        <v>117</v>
      </c>
      <c r="AB15" s="514"/>
      <c r="AC15" s="515"/>
      <c r="AD15" s="58"/>
      <c r="AE15" s="59"/>
      <c r="AF15" s="60"/>
      <c r="AG15" s="58"/>
      <c r="AH15" s="59"/>
      <c r="AI15" s="60"/>
      <c r="AJ15" s="58"/>
      <c r="AK15" s="59"/>
      <c r="AL15" s="60"/>
      <c r="AM15" s="58"/>
      <c r="AN15" s="59"/>
      <c r="AO15" s="60"/>
      <c r="AP15" s="58"/>
      <c r="AQ15" s="59"/>
      <c r="AR15" s="60"/>
      <c r="AS15" s="58"/>
      <c r="AT15" s="59"/>
      <c r="AU15" s="60"/>
      <c r="AV15" s="58"/>
      <c r="AW15" s="59"/>
      <c r="AX15" s="60"/>
      <c r="AY15" s="58"/>
      <c r="AZ15" s="59"/>
      <c r="BA15" s="60"/>
      <c r="BB15" s="58"/>
      <c r="BC15" s="59"/>
      <c r="BD15" s="60"/>
      <c r="BE15" s="58"/>
      <c r="BF15" s="59"/>
      <c r="BG15" s="60"/>
      <c r="BH15" s="516" t="s">
        <v>117</v>
      </c>
      <c r="BI15" s="517"/>
      <c r="BJ15" s="518"/>
      <c r="BK15" s="467"/>
      <c r="BL15" s="495"/>
      <c r="BM15" s="496"/>
      <c r="BN15" s="467"/>
      <c r="BO15" s="495"/>
      <c r="BP15" s="496"/>
      <c r="BQ15" s="467"/>
      <c r="BR15" s="495"/>
      <c r="BS15" s="495"/>
      <c r="BT15" s="497"/>
    </row>
    <row r="16" spans="1:72" ht="18" customHeight="1" x14ac:dyDescent="0.25">
      <c r="A16" s="512">
        <v>11</v>
      </c>
      <c r="B16" s="501"/>
      <c r="C16" s="500">
        <f>'Lane Draws'!BY34</f>
        <v>44</v>
      </c>
      <c r="D16" s="501"/>
      <c r="E16" s="467" t="str">
        <f ca="1">IFERROR(INDIRECT("'"&amp;S16&amp;"-"&amp;E$2&amp;"'!H28"),VLOOKUP(C16,'U20 Non Counters'!$G$3:$I$86,2,FALSE))</f>
        <v>Amy Mollison</v>
      </c>
      <c r="F16" s="495"/>
      <c r="G16" s="495"/>
      <c r="H16" s="495"/>
      <c r="I16" s="495"/>
      <c r="J16" s="495"/>
      <c r="K16" s="495"/>
      <c r="L16" s="495"/>
      <c r="M16" s="495"/>
      <c r="N16" s="495"/>
      <c r="O16" s="495"/>
      <c r="P16" s="495"/>
      <c r="Q16" s="495"/>
      <c r="R16" s="496"/>
      <c r="S16" s="500" t="str">
        <f>IFERROR(IF(C16="","",VLOOKUP(C16,Teams!$A$12:$B$29,2,FALSE)),CONCATENATE("NC-",VLOOKUP(C16,'U20 Non Counters'!$G$3:$I$86,3,FALSE)))</f>
        <v>DHH</v>
      </c>
      <c r="T16" s="502"/>
      <c r="U16" s="502"/>
      <c r="V16" s="502"/>
      <c r="W16" s="502"/>
      <c r="X16" s="502"/>
      <c r="Y16" s="502"/>
      <c r="Z16" s="501"/>
      <c r="AA16" s="513" t="s">
        <v>117</v>
      </c>
      <c r="AB16" s="514"/>
      <c r="AC16" s="515"/>
      <c r="AD16" s="58"/>
      <c r="AE16" s="59"/>
      <c r="AF16" s="60"/>
      <c r="AG16" s="58"/>
      <c r="AH16" s="59"/>
      <c r="AI16" s="60"/>
      <c r="AJ16" s="58"/>
      <c r="AK16" s="59"/>
      <c r="AL16" s="60"/>
      <c r="AM16" s="58"/>
      <c r="AN16" s="59"/>
      <c r="AO16" s="60"/>
      <c r="AP16" s="58"/>
      <c r="AQ16" s="59"/>
      <c r="AR16" s="60"/>
      <c r="AS16" s="58"/>
      <c r="AT16" s="59"/>
      <c r="AU16" s="60"/>
      <c r="AV16" s="58"/>
      <c r="AW16" s="59"/>
      <c r="AX16" s="60"/>
      <c r="AY16" s="58"/>
      <c r="AZ16" s="59"/>
      <c r="BA16" s="60"/>
      <c r="BB16" s="58"/>
      <c r="BC16" s="59"/>
      <c r="BD16" s="60"/>
      <c r="BE16" s="58"/>
      <c r="BF16" s="59"/>
      <c r="BG16" s="60"/>
      <c r="BH16" s="516" t="s">
        <v>117</v>
      </c>
      <c r="BI16" s="517"/>
      <c r="BJ16" s="518"/>
      <c r="BK16" s="467"/>
      <c r="BL16" s="495"/>
      <c r="BM16" s="496"/>
      <c r="BN16" s="467"/>
      <c r="BO16" s="495"/>
      <c r="BP16" s="496"/>
      <c r="BQ16" s="467"/>
      <c r="BR16" s="495"/>
      <c r="BS16" s="495"/>
      <c r="BT16" s="497"/>
    </row>
    <row r="17" spans="1:72" ht="18" customHeight="1" x14ac:dyDescent="0.25">
      <c r="A17" s="512">
        <v>12</v>
      </c>
      <c r="B17" s="501"/>
      <c r="C17" s="500">
        <f>'Lane Draws'!BY35</f>
        <v>22</v>
      </c>
      <c r="D17" s="501"/>
      <c r="E17" s="467">
        <f ca="1">IFERROR(INDIRECT("'"&amp;S17&amp;"-"&amp;E$2&amp;"'!H28"),VLOOKUP(C17,'U20 Non Counters'!$G$3:$I$86,2,FALSE))</f>
        <v>0</v>
      </c>
      <c r="F17" s="495"/>
      <c r="G17" s="495"/>
      <c r="H17" s="495"/>
      <c r="I17" s="495"/>
      <c r="J17" s="495"/>
      <c r="K17" s="495"/>
      <c r="L17" s="495"/>
      <c r="M17" s="495"/>
      <c r="N17" s="495"/>
      <c r="O17" s="495"/>
      <c r="P17" s="495"/>
      <c r="Q17" s="495"/>
      <c r="R17" s="496"/>
      <c r="S17" s="500" t="str">
        <f>IFERROR(IF(C17="","",VLOOKUP(C17,Teams!$A$12:$B$29,2,FALSE)),CONCATENATE("NC-",VLOOKUP(C17,'U20 Non Counters'!$G$3:$I$86,3,FALSE)))</f>
        <v>ADAC</v>
      </c>
      <c r="T17" s="502"/>
      <c r="U17" s="502"/>
      <c r="V17" s="502"/>
      <c r="W17" s="502"/>
      <c r="X17" s="502"/>
      <c r="Y17" s="502"/>
      <c r="Z17" s="501"/>
      <c r="AA17" s="513" t="s">
        <v>117</v>
      </c>
      <c r="AB17" s="514"/>
      <c r="AC17" s="515"/>
      <c r="AD17" s="58"/>
      <c r="AE17" s="59"/>
      <c r="AF17" s="60"/>
      <c r="AG17" s="58"/>
      <c r="AH17" s="59"/>
      <c r="AI17" s="60"/>
      <c r="AJ17" s="58"/>
      <c r="AK17" s="59"/>
      <c r="AL17" s="60"/>
      <c r="AM17" s="58"/>
      <c r="AN17" s="59"/>
      <c r="AO17" s="60"/>
      <c r="AP17" s="58"/>
      <c r="AQ17" s="59"/>
      <c r="AR17" s="60"/>
      <c r="AS17" s="58"/>
      <c r="AT17" s="59"/>
      <c r="AU17" s="60"/>
      <c r="AV17" s="58"/>
      <c r="AW17" s="59"/>
      <c r="AX17" s="60"/>
      <c r="AY17" s="58"/>
      <c r="AZ17" s="59"/>
      <c r="BA17" s="60"/>
      <c r="BB17" s="58"/>
      <c r="BC17" s="59"/>
      <c r="BD17" s="60"/>
      <c r="BE17" s="58"/>
      <c r="BF17" s="59"/>
      <c r="BG17" s="60"/>
      <c r="BH17" s="516" t="s">
        <v>117</v>
      </c>
      <c r="BI17" s="517"/>
      <c r="BJ17" s="518"/>
      <c r="BK17" s="467"/>
      <c r="BL17" s="495"/>
      <c r="BM17" s="496"/>
      <c r="BN17" s="467"/>
      <c r="BO17" s="495"/>
      <c r="BP17" s="496"/>
      <c r="BQ17" s="467"/>
      <c r="BR17" s="495"/>
      <c r="BS17" s="495"/>
      <c r="BT17" s="497"/>
    </row>
    <row r="18" spans="1:72" ht="18" customHeight="1" x14ac:dyDescent="0.25">
      <c r="A18" s="512">
        <v>13</v>
      </c>
      <c r="B18" s="501"/>
      <c r="C18" s="500">
        <f>'Lane Draws'!BY36</f>
        <v>55</v>
      </c>
      <c r="D18" s="501"/>
      <c r="E18" s="467">
        <f ca="1">IFERROR(INDIRECT("'"&amp;S18&amp;"-"&amp;E$2&amp;"'!H28"),VLOOKUP(C18,'U20 Non Counters'!$G$3:$I$86,2,FALSE))</f>
        <v>0</v>
      </c>
      <c r="F18" s="495"/>
      <c r="G18" s="495"/>
      <c r="H18" s="495"/>
      <c r="I18" s="495"/>
      <c r="J18" s="495"/>
      <c r="K18" s="495"/>
      <c r="L18" s="495"/>
      <c r="M18" s="495"/>
      <c r="N18" s="495"/>
      <c r="O18" s="495"/>
      <c r="P18" s="495"/>
      <c r="Q18" s="495"/>
      <c r="R18" s="496"/>
      <c r="S18" s="500" t="str">
        <f>IFERROR(IF(C18="","",VLOOKUP(C18,Teams!$A$12:$B$29,2,FALSE)),CONCATENATE("NC-",VLOOKUP(C18,'U20 Non Counters'!$G$3:$I$86,3,FALSE)))</f>
        <v>IH</v>
      </c>
      <c r="T18" s="502"/>
      <c r="U18" s="502"/>
      <c r="V18" s="502"/>
      <c r="W18" s="502"/>
      <c r="X18" s="502"/>
      <c r="Y18" s="502"/>
      <c r="Z18" s="501"/>
      <c r="AA18" s="513" t="s">
        <v>117</v>
      </c>
      <c r="AB18" s="514"/>
      <c r="AC18" s="515"/>
      <c r="AD18" s="58"/>
      <c r="AE18" s="59"/>
      <c r="AF18" s="60"/>
      <c r="AG18" s="58"/>
      <c r="AH18" s="59"/>
      <c r="AI18" s="60"/>
      <c r="AJ18" s="58"/>
      <c r="AK18" s="59"/>
      <c r="AL18" s="60"/>
      <c r="AM18" s="58"/>
      <c r="AN18" s="59"/>
      <c r="AO18" s="60"/>
      <c r="AP18" s="58"/>
      <c r="AQ18" s="59"/>
      <c r="AR18" s="60"/>
      <c r="AS18" s="58"/>
      <c r="AT18" s="59"/>
      <c r="AU18" s="60"/>
      <c r="AV18" s="58"/>
      <c r="AW18" s="59"/>
      <c r="AX18" s="60"/>
      <c r="AY18" s="58"/>
      <c r="AZ18" s="59"/>
      <c r="BA18" s="60"/>
      <c r="BB18" s="58"/>
      <c r="BC18" s="59"/>
      <c r="BD18" s="60"/>
      <c r="BE18" s="58"/>
      <c r="BF18" s="59"/>
      <c r="BG18" s="60"/>
      <c r="BH18" s="516" t="s">
        <v>117</v>
      </c>
      <c r="BI18" s="517"/>
      <c r="BJ18" s="518"/>
      <c r="BK18" s="467"/>
      <c r="BL18" s="495"/>
      <c r="BM18" s="496"/>
      <c r="BN18" s="467"/>
      <c r="BO18" s="495"/>
      <c r="BP18" s="496"/>
      <c r="BQ18" s="467"/>
      <c r="BR18" s="495"/>
      <c r="BS18" s="495"/>
      <c r="BT18" s="497"/>
    </row>
    <row r="19" spans="1:72" ht="18" customHeight="1" x14ac:dyDescent="0.25">
      <c r="A19" s="512">
        <v>14</v>
      </c>
      <c r="B19" s="501"/>
      <c r="C19" s="500">
        <f>'Lane Draws'!BY37</f>
        <v>11</v>
      </c>
      <c r="D19" s="501"/>
      <c r="E19" s="467">
        <f ca="1">IFERROR(INDIRECT("'"&amp;S19&amp;"-"&amp;E$2&amp;"'!H28"),VLOOKUP(C19,'U20 Non Counters'!$G$3:$I$86,2,FALSE))</f>
        <v>0</v>
      </c>
      <c r="F19" s="495"/>
      <c r="G19" s="495"/>
      <c r="H19" s="495"/>
      <c r="I19" s="495"/>
      <c r="J19" s="495"/>
      <c r="K19" s="495"/>
      <c r="L19" s="495"/>
      <c r="M19" s="495"/>
      <c r="N19" s="495"/>
      <c r="O19" s="495"/>
      <c r="P19" s="495"/>
      <c r="Q19" s="495"/>
      <c r="R19" s="496"/>
      <c r="S19" s="500" t="str">
        <f>IFERROR(IF(C19="","",VLOOKUP(C19,Teams!$A$12:$B$29,2,FALSE)),CONCATENATE("NC-",VLOOKUP(C19,'U20 Non Counters'!$G$3:$I$86,3,FALSE)))</f>
        <v>AAAC</v>
      </c>
      <c r="T19" s="502"/>
      <c r="U19" s="502"/>
      <c r="V19" s="502"/>
      <c r="W19" s="502"/>
      <c r="X19" s="502"/>
      <c r="Y19" s="502"/>
      <c r="Z19" s="501"/>
      <c r="AA19" s="513" t="s">
        <v>117</v>
      </c>
      <c r="AB19" s="514"/>
      <c r="AC19" s="515"/>
      <c r="AD19" s="58"/>
      <c r="AE19" s="59"/>
      <c r="AF19" s="60"/>
      <c r="AG19" s="58"/>
      <c r="AH19" s="59"/>
      <c r="AI19" s="60"/>
      <c r="AJ19" s="58"/>
      <c r="AK19" s="59"/>
      <c r="AL19" s="60"/>
      <c r="AM19" s="58"/>
      <c r="AN19" s="59"/>
      <c r="AO19" s="60"/>
      <c r="AP19" s="58"/>
      <c r="AQ19" s="59"/>
      <c r="AR19" s="60"/>
      <c r="AS19" s="58"/>
      <c r="AT19" s="59"/>
      <c r="AU19" s="60"/>
      <c r="AV19" s="58"/>
      <c r="AW19" s="59"/>
      <c r="AX19" s="60"/>
      <c r="AY19" s="58"/>
      <c r="AZ19" s="59"/>
      <c r="BA19" s="60"/>
      <c r="BB19" s="58"/>
      <c r="BC19" s="59"/>
      <c r="BD19" s="60"/>
      <c r="BE19" s="58"/>
      <c r="BF19" s="59"/>
      <c r="BG19" s="60"/>
      <c r="BH19" s="516" t="s">
        <v>117</v>
      </c>
      <c r="BI19" s="517"/>
      <c r="BJ19" s="518"/>
      <c r="BK19" s="467"/>
      <c r="BL19" s="495"/>
      <c r="BM19" s="496"/>
      <c r="BN19" s="467"/>
      <c r="BO19" s="495"/>
      <c r="BP19" s="496"/>
      <c r="BQ19" s="467"/>
      <c r="BR19" s="495"/>
      <c r="BS19" s="495"/>
      <c r="BT19" s="497"/>
    </row>
    <row r="20" spans="1:72" ht="18" customHeight="1" x14ac:dyDescent="0.25">
      <c r="A20" s="512">
        <v>15</v>
      </c>
      <c r="B20" s="501"/>
      <c r="C20" s="500">
        <f>'Lane Draws'!BY38</f>
        <v>88</v>
      </c>
      <c r="D20" s="501"/>
      <c r="E20" s="467">
        <f ca="1">IFERROR(INDIRECT("'"&amp;S20&amp;"-"&amp;E$2&amp;"'!H28"),VLOOKUP(C20,'U20 Non Counters'!$G$3:$I$86,2,FALSE))</f>
        <v>0</v>
      </c>
      <c r="F20" s="495"/>
      <c r="G20" s="495"/>
      <c r="H20" s="495"/>
      <c r="I20" s="495"/>
      <c r="J20" s="495"/>
      <c r="K20" s="495"/>
      <c r="L20" s="495"/>
      <c r="M20" s="495"/>
      <c r="N20" s="495"/>
      <c r="O20" s="495"/>
      <c r="P20" s="495"/>
      <c r="Q20" s="495"/>
      <c r="R20" s="496"/>
      <c r="S20" s="500" t="str">
        <f>IFERROR(IF(C20="","",VLOOKUP(C20,Teams!$A$12:$B$29,2,FALSE)),CONCATENATE("NC-",VLOOKUP(C20,'U20 Non Counters'!$G$3:$I$86,3,FALSE)))</f>
        <v>TN</v>
      </c>
      <c r="T20" s="502"/>
      <c r="U20" s="502"/>
      <c r="V20" s="502"/>
      <c r="W20" s="502"/>
      <c r="X20" s="502"/>
      <c r="Y20" s="502"/>
      <c r="Z20" s="501"/>
      <c r="AA20" s="513" t="s">
        <v>117</v>
      </c>
      <c r="AB20" s="514"/>
      <c r="AC20" s="515"/>
      <c r="AD20" s="58"/>
      <c r="AE20" s="59"/>
      <c r="AF20" s="60"/>
      <c r="AG20" s="58"/>
      <c r="AH20" s="59"/>
      <c r="AI20" s="60"/>
      <c r="AJ20" s="58"/>
      <c r="AK20" s="59"/>
      <c r="AL20" s="60"/>
      <c r="AM20" s="58"/>
      <c r="AN20" s="59"/>
      <c r="AO20" s="60"/>
      <c r="AP20" s="58"/>
      <c r="AQ20" s="59"/>
      <c r="AR20" s="60"/>
      <c r="AS20" s="58"/>
      <c r="AT20" s="59"/>
      <c r="AU20" s="60"/>
      <c r="AV20" s="58"/>
      <c r="AW20" s="59"/>
      <c r="AX20" s="60"/>
      <c r="AY20" s="58"/>
      <c r="AZ20" s="59"/>
      <c r="BA20" s="60"/>
      <c r="BB20" s="58"/>
      <c r="BC20" s="59"/>
      <c r="BD20" s="60"/>
      <c r="BE20" s="58"/>
      <c r="BF20" s="59"/>
      <c r="BG20" s="60"/>
      <c r="BH20" s="516" t="s">
        <v>117</v>
      </c>
      <c r="BI20" s="517"/>
      <c r="BJ20" s="518"/>
      <c r="BK20" s="467"/>
      <c r="BL20" s="495"/>
      <c r="BM20" s="496"/>
      <c r="BN20" s="467"/>
      <c r="BO20" s="495"/>
      <c r="BP20" s="496"/>
      <c r="BQ20" s="467"/>
      <c r="BR20" s="495"/>
      <c r="BS20" s="495"/>
      <c r="BT20" s="497"/>
    </row>
    <row r="21" spans="1:72" ht="18" customHeight="1" thickBot="1" x14ac:dyDescent="0.3">
      <c r="A21" s="498">
        <v>16</v>
      </c>
      <c r="B21" s="499"/>
      <c r="C21" s="500">
        <f>'Lane Draws'!BY39</f>
        <v>33</v>
      </c>
      <c r="D21" s="501"/>
      <c r="E21" s="467">
        <f ca="1">IFERROR(INDIRECT("'"&amp;S21&amp;"-"&amp;E$2&amp;"'!H28"),VLOOKUP(C21,'U20 Non Counters'!$G$3:$I$86,2,FALSE))</f>
        <v>0</v>
      </c>
      <c r="F21" s="495"/>
      <c r="G21" s="495"/>
      <c r="H21" s="495"/>
      <c r="I21" s="495"/>
      <c r="J21" s="495"/>
      <c r="K21" s="495"/>
      <c r="L21" s="495"/>
      <c r="M21" s="495"/>
      <c r="N21" s="495"/>
      <c r="O21" s="495"/>
      <c r="P21" s="495"/>
      <c r="Q21" s="495"/>
      <c r="R21" s="496"/>
      <c r="S21" s="500" t="str">
        <f>IFERROR(IF(C21="","",VLOOKUP(C21,Teams!$A$12:$B$29,2,FALSE)),CONCATENATE("NC-",VLOOKUP(C21,'U20 Non Counters'!$G$3:$I$86,3,FALSE)))</f>
        <v>BSAC</v>
      </c>
      <c r="T21" s="502"/>
      <c r="U21" s="502"/>
      <c r="V21" s="502"/>
      <c r="W21" s="502"/>
      <c r="X21" s="502"/>
      <c r="Y21" s="502"/>
      <c r="Z21" s="501"/>
      <c r="AA21" s="503" t="s">
        <v>117</v>
      </c>
      <c r="AB21" s="504"/>
      <c r="AC21" s="505"/>
      <c r="AD21" s="61"/>
      <c r="AE21" s="62"/>
      <c r="AF21" s="63"/>
      <c r="AG21" s="61"/>
      <c r="AH21" s="62"/>
      <c r="AI21" s="63"/>
      <c r="AJ21" s="61"/>
      <c r="AK21" s="62"/>
      <c r="AL21" s="63"/>
      <c r="AM21" s="61"/>
      <c r="AN21" s="62"/>
      <c r="AO21" s="63"/>
      <c r="AP21" s="61"/>
      <c r="AQ21" s="62"/>
      <c r="AR21" s="63"/>
      <c r="AS21" s="61"/>
      <c r="AT21" s="62"/>
      <c r="AU21" s="63"/>
      <c r="AV21" s="61"/>
      <c r="AW21" s="62"/>
      <c r="AX21" s="63"/>
      <c r="AY21" s="61"/>
      <c r="AZ21" s="62"/>
      <c r="BA21" s="63"/>
      <c r="BB21" s="61"/>
      <c r="BC21" s="62"/>
      <c r="BD21" s="63"/>
      <c r="BE21" s="61"/>
      <c r="BF21" s="62"/>
      <c r="BG21" s="63"/>
      <c r="BH21" s="506" t="s">
        <v>117</v>
      </c>
      <c r="BI21" s="507"/>
      <c r="BJ21" s="508"/>
      <c r="BK21" s="509"/>
      <c r="BL21" s="510"/>
      <c r="BM21" s="511"/>
      <c r="BN21" s="509"/>
      <c r="BO21" s="510"/>
      <c r="BP21" s="511"/>
      <c r="BQ21" s="462"/>
      <c r="BR21" s="519"/>
      <c r="BS21" s="519"/>
      <c r="BT21" s="520"/>
    </row>
    <row r="22" spans="1:72" ht="15.95" customHeight="1" thickBot="1" x14ac:dyDescent="0.25">
      <c r="A22" s="480" t="s">
        <v>118</v>
      </c>
      <c r="B22" s="481"/>
      <c r="C22" s="481"/>
      <c r="D22" s="481"/>
      <c r="E22" s="481"/>
      <c r="F22" s="481"/>
      <c r="G22" s="481"/>
      <c r="H22" s="481"/>
      <c r="I22" s="481"/>
      <c r="J22" s="481"/>
      <c r="K22" s="481"/>
      <c r="L22" s="481"/>
      <c r="M22" s="481"/>
      <c r="N22" s="481"/>
      <c r="O22" s="481"/>
      <c r="P22" s="481"/>
      <c r="Q22" s="481"/>
      <c r="R22" s="481"/>
      <c r="S22" s="481"/>
      <c r="T22" s="481"/>
      <c r="U22" s="481"/>
      <c r="V22" s="481"/>
      <c r="W22" s="481"/>
      <c r="X22" s="481"/>
      <c r="Y22" s="481"/>
      <c r="Z22" s="481"/>
      <c r="AA22" s="481"/>
      <c r="AB22" s="481"/>
      <c r="AC22" s="482"/>
      <c r="AD22" s="480" t="s">
        <v>119</v>
      </c>
      <c r="AE22" s="481"/>
      <c r="AF22" s="481"/>
      <c r="AG22" s="481"/>
      <c r="AH22" s="481"/>
      <c r="AI22" s="481"/>
      <c r="AJ22" s="481"/>
      <c r="AK22" s="481"/>
      <c r="AL22" s="481"/>
      <c r="AM22" s="481"/>
      <c r="AN22" s="481"/>
      <c r="AO22" s="481"/>
      <c r="AP22" s="481"/>
      <c r="AQ22" s="481"/>
      <c r="AR22" s="481"/>
      <c r="AS22" s="481"/>
      <c r="AT22" s="481"/>
      <c r="AU22" s="481"/>
      <c r="AV22" s="481"/>
      <c r="AW22" s="481"/>
      <c r="AX22" s="481"/>
      <c r="AY22" s="481"/>
      <c r="AZ22" s="481"/>
      <c r="BA22" s="481"/>
      <c r="BB22" s="481"/>
      <c r="BC22" s="481"/>
      <c r="BD22" s="481"/>
      <c r="BE22" s="481"/>
      <c r="BF22" s="481"/>
      <c r="BG22" s="480" t="s">
        <v>120</v>
      </c>
      <c r="BH22" s="481"/>
      <c r="BI22" s="481"/>
      <c r="BJ22" s="481"/>
      <c r="BK22" s="481"/>
      <c r="BL22" s="481"/>
      <c r="BM22" s="481"/>
      <c r="BN22" s="481"/>
      <c r="BO22" s="481"/>
      <c r="BP22" s="481"/>
      <c r="BQ22" s="481"/>
      <c r="BR22" s="481"/>
      <c r="BS22" s="481"/>
      <c r="BT22" s="482"/>
    </row>
    <row r="23" spans="1:72" ht="15.95" customHeight="1" x14ac:dyDescent="0.2">
      <c r="A23" s="486" t="s">
        <v>121</v>
      </c>
      <c r="B23" s="487"/>
      <c r="C23" s="488" t="s">
        <v>122</v>
      </c>
      <c r="D23" s="488"/>
      <c r="E23" s="489" t="s">
        <v>108</v>
      </c>
      <c r="F23" s="490"/>
      <c r="G23" s="490"/>
      <c r="H23" s="490"/>
      <c r="I23" s="490"/>
      <c r="J23" s="490"/>
      <c r="K23" s="490"/>
      <c r="L23" s="490"/>
      <c r="M23" s="490"/>
      <c r="N23" s="490"/>
      <c r="O23" s="490"/>
      <c r="P23" s="490"/>
      <c r="Q23" s="490"/>
      <c r="R23" s="491"/>
      <c r="S23" s="489" t="s">
        <v>109</v>
      </c>
      <c r="T23" s="490"/>
      <c r="U23" s="490"/>
      <c r="V23" s="490"/>
      <c r="W23" s="491"/>
      <c r="X23" s="492" t="s">
        <v>116</v>
      </c>
      <c r="Y23" s="492"/>
      <c r="Z23" s="492"/>
      <c r="AA23" s="492"/>
      <c r="AB23" s="492" t="s">
        <v>123</v>
      </c>
      <c r="AC23" s="494"/>
      <c r="AD23" s="486" t="s">
        <v>121</v>
      </c>
      <c r="AE23" s="487"/>
      <c r="AF23" s="488" t="s">
        <v>122</v>
      </c>
      <c r="AG23" s="488"/>
      <c r="AH23" s="489" t="s">
        <v>108</v>
      </c>
      <c r="AI23" s="490"/>
      <c r="AJ23" s="490"/>
      <c r="AK23" s="490"/>
      <c r="AL23" s="490"/>
      <c r="AM23" s="490"/>
      <c r="AN23" s="490"/>
      <c r="AO23" s="490"/>
      <c r="AP23" s="490"/>
      <c r="AQ23" s="490"/>
      <c r="AR23" s="490"/>
      <c r="AS23" s="490"/>
      <c r="AT23" s="490"/>
      <c r="AU23" s="491"/>
      <c r="AV23" s="489" t="s">
        <v>109</v>
      </c>
      <c r="AW23" s="490"/>
      <c r="AX23" s="490"/>
      <c r="AY23" s="490"/>
      <c r="AZ23" s="491"/>
      <c r="BA23" s="492" t="s">
        <v>116</v>
      </c>
      <c r="BB23" s="492"/>
      <c r="BC23" s="492"/>
      <c r="BD23" s="492"/>
      <c r="BE23" s="492" t="s">
        <v>123</v>
      </c>
      <c r="BF23" s="493"/>
      <c r="BG23" s="468"/>
      <c r="BH23" s="469"/>
      <c r="BI23" s="469"/>
      <c r="BJ23" s="469"/>
      <c r="BK23" s="469"/>
      <c r="BL23" s="469"/>
      <c r="BM23" s="469"/>
      <c r="BN23" s="469"/>
      <c r="BO23" s="469"/>
      <c r="BP23" s="469"/>
      <c r="BQ23" s="469"/>
      <c r="BR23" s="469"/>
      <c r="BS23" s="469"/>
      <c r="BT23" s="470"/>
    </row>
    <row r="24" spans="1:72" ht="16.5" customHeight="1" thickBot="1" x14ac:dyDescent="0.3">
      <c r="A24" s="483">
        <v>1</v>
      </c>
      <c r="B24" s="484"/>
      <c r="C24" s="463"/>
      <c r="D24" s="463"/>
      <c r="E24" s="463"/>
      <c r="F24" s="463"/>
      <c r="G24" s="463"/>
      <c r="H24" s="463"/>
      <c r="I24" s="463"/>
      <c r="J24" s="463"/>
      <c r="K24" s="463"/>
      <c r="L24" s="463"/>
      <c r="M24" s="463"/>
      <c r="N24" s="463"/>
      <c r="O24" s="463"/>
      <c r="P24" s="463"/>
      <c r="Q24" s="463"/>
      <c r="R24" s="463"/>
      <c r="S24" s="463"/>
      <c r="T24" s="463"/>
      <c r="U24" s="463"/>
      <c r="V24" s="463"/>
      <c r="W24" s="463"/>
      <c r="X24" s="464" t="s">
        <v>117</v>
      </c>
      <c r="Y24" s="465"/>
      <c r="Z24" s="465"/>
      <c r="AA24" s="466"/>
      <c r="AB24" s="463"/>
      <c r="AC24" s="485"/>
      <c r="AD24" s="483">
        <v>1</v>
      </c>
      <c r="AE24" s="484"/>
      <c r="AF24" s="463"/>
      <c r="AG24" s="463"/>
      <c r="AH24" s="463"/>
      <c r="AI24" s="463"/>
      <c r="AJ24" s="463"/>
      <c r="AK24" s="463"/>
      <c r="AL24" s="463"/>
      <c r="AM24" s="463"/>
      <c r="AN24" s="463"/>
      <c r="AO24" s="463"/>
      <c r="AP24" s="463"/>
      <c r="AQ24" s="463"/>
      <c r="AR24" s="463"/>
      <c r="AS24" s="463"/>
      <c r="AT24" s="463"/>
      <c r="AU24" s="463"/>
      <c r="AV24" s="463"/>
      <c r="AW24" s="463"/>
      <c r="AX24" s="463"/>
      <c r="AY24" s="463"/>
      <c r="AZ24" s="463"/>
      <c r="BA24" s="464" t="s">
        <v>117</v>
      </c>
      <c r="BB24" s="465"/>
      <c r="BC24" s="465"/>
      <c r="BD24" s="466"/>
      <c r="BE24" s="463"/>
      <c r="BF24" s="467"/>
      <c r="BG24" s="471"/>
      <c r="BH24" s="472"/>
      <c r="BI24" s="472"/>
      <c r="BJ24" s="472"/>
      <c r="BK24" s="472"/>
      <c r="BL24" s="472"/>
      <c r="BM24" s="472"/>
      <c r="BN24" s="472"/>
      <c r="BO24" s="472"/>
      <c r="BP24" s="472"/>
      <c r="BQ24" s="472"/>
      <c r="BR24" s="472"/>
      <c r="BS24" s="472"/>
      <c r="BT24" s="473"/>
    </row>
    <row r="25" spans="1:72" ht="16.5" customHeight="1" x14ac:dyDescent="0.25">
      <c r="A25" s="483">
        <v>2</v>
      </c>
      <c r="B25" s="484"/>
      <c r="C25" s="463"/>
      <c r="D25" s="463"/>
      <c r="E25" s="463"/>
      <c r="F25" s="463"/>
      <c r="G25" s="463"/>
      <c r="H25" s="463"/>
      <c r="I25" s="463"/>
      <c r="J25" s="463"/>
      <c r="K25" s="463"/>
      <c r="L25" s="463"/>
      <c r="M25" s="463"/>
      <c r="N25" s="463"/>
      <c r="O25" s="463"/>
      <c r="P25" s="463"/>
      <c r="Q25" s="463"/>
      <c r="R25" s="463"/>
      <c r="S25" s="463"/>
      <c r="T25" s="463"/>
      <c r="U25" s="463"/>
      <c r="V25" s="463"/>
      <c r="W25" s="463"/>
      <c r="X25" s="464" t="s">
        <v>117</v>
      </c>
      <c r="Y25" s="465"/>
      <c r="Z25" s="465"/>
      <c r="AA25" s="466"/>
      <c r="AB25" s="463"/>
      <c r="AC25" s="485"/>
      <c r="AD25" s="483">
        <v>2</v>
      </c>
      <c r="AE25" s="484"/>
      <c r="AF25" s="463"/>
      <c r="AG25" s="463"/>
      <c r="AH25" s="463"/>
      <c r="AI25" s="463"/>
      <c r="AJ25" s="463"/>
      <c r="AK25" s="463"/>
      <c r="AL25" s="463"/>
      <c r="AM25" s="463"/>
      <c r="AN25" s="463"/>
      <c r="AO25" s="463"/>
      <c r="AP25" s="463"/>
      <c r="AQ25" s="463"/>
      <c r="AR25" s="463"/>
      <c r="AS25" s="463"/>
      <c r="AT25" s="463"/>
      <c r="AU25" s="463"/>
      <c r="AV25" s="463"/>
      <c r="AW25" s="463"/>
      <c r="AX25" s="463"/>
      <c r="AY25" s="463"/>
      <c r="AZ25" s="463"/>
      <c r="BA25" s="464" t="s">
        <v>117</v>
      </c>
      <c r="BB25" s="465"/>
      <c r="BC25" s="465"/>
      <c r="BD25" s="466"/>
      <c r="BE25" s="463"/>
      <c r="BF25" s="467"/>
      <c r="BG25" s="468"/>
      <c r="BH25" s="469"/>
      <c r="BI25" s="469"/>
      <c r="BJ25" s="469"/>
      <c r="BK25" s="469"/>
      <c r="BL25" s="469"/>
      <c r="BM25" s="469"/>
      <c r="BN25" s="469"/>
      <c r="BO25" s="469"/>
      <c r="BP25" s="469"/>
      <c r="BQ25" s="469"/>
      <c r="BR25" s="469"/>
      <c r="BS25" s="469"/>
      <c r="BT25" s="470"/>
    </row>
    <row r="26" spans="1:72" ht="16.5" customHeight="1" thickBot="1" x14ac:dyDescent="0.3">
      <c r="A26" s="483">
        <v>3</v>
      </c>
      <c r="B26" s="484"/>
      <c r="C26" s="463"/>
      <c r="D26" s="463"/>
      <c r="E26" s="463"/>
      <c r="F26" s="463"/>
      <c r="G26" s="463"/>
      <c r="H26" s="463"/>
      <c r="I26" s="463"/>
      <c r="J26" s="463"/>
      <c r="K26" s="463"/>
      <c r="L26" s="463"/>
      <c r="M26" s="463"/>
      <c r="N26" s="463"/>
      <c r="O26" s="463"/>
      <c r="P26" s="463"/>
      <c r="Q26" s="463"/>
      <c r="R26" s="463"/>
      <c r="S26" s="463"/>
      <c r="T26" s="463"/>
      <c r="U26" s="463"/>
      <c r="V26" s="463"/>
      <c r="W26" s="463"/>
      <c r="X26" s="464" t="s">
        <v>117</v>
      </c>
      <c r="Y26" s="465"/>
      <c r="Z26" s="465"/>
      <c r="AA26" s="466"/>
      <c r="AB26" s="463"/>
      <c r="AC26" s="485"/>
      <c r="AD26" s="483">
        <v>3</v>
      </c>
      <c r="AE26" s="484"/>
      <c r="AF26" s="463"/>
      <c r="AG26" s="463"/>
      <c r="AH26" s="463"/>
      <c r="AI26" s="463"/>
      <c r="AJ26" s="463"/>
      <c r="AK26" s="463"/>
      <c r="AL26" s="463"/>
      <c r="AM26" s="463"/>
      <c r="AN26" s="463"/>
      <c r="AO26" s="463"/>
      <c r="AP26" s="463"/>
      <c r="AQ26" s="463"/>
      <c r="AR26" s="463"/>
      <c r="AS26" s="463"/>
      <c r="AT26" s="463"/>
      <c r="AU26" s="463"/>
      <c r="AV26" s="463"/>
      <c r="AW26" s="463"/>
      <c r="AX26" s="463"/>
      <c r="AY26" s="463"/>
      <c r="AZ26" s="463"/>
      <c r="BA26" s="464" t="s">
        <v>117</v>
      </c>
      <c r="BB26" s="465"/>
      <c r="BC26" s="465"/>
      <c r="BD26" s="466"/>
      <c r="BE26" s="463"/>
      <c r="BF26" s="467"/>
      <c r="BG26" s="471"/>
      <c r="BH26" s="472"/>
      <c r="BI26" s="472"/>
      <c r="BJ26" s="472"/>
      <c r="BK26" s="472"/>
      <c r="BL26" s="472"/>
      <c r="BM26" s="472"/>
      <c r="BN26" s="472"/>
      <c r="BO26" s="472"/>
      <c r="BP26" s="472"/>
      <c r="BQ26" s="472"/>
      <c r="BR26" s="472"/>
      <c r="BS26" s="472"/>
      <c r="BT26" s="473"/>
    </row>
    <row r="27" spans="1:72" ht="16.5" customHeight="1" x14ac:dyDescent="0.25">
      <c r="A27" s="483">
        <v>4</v>
      </c>
      <c r="B27" s="484"/>
      <c r="C27" s="463"/>
      <c r="D27" s="463"/>
      <c r="E27" s="463"/>
      <c r="F27" s="463"/>
      <c r="G27" s="463"/>
      <c r="H27" s="463"/>
      <c r="I27" s="463"/>
      <c r="J27" s="463"/>
      <c r="K27" s="463"/>
      <c r="L27" s="463"/>
      <c r="M27" s="463"/>
      <c r="N27" s="463"/>
      <c r="O27" s="463"/>
      <c r="P27" s="463"/>
      <c r="Q27" s="463"/>
      <c r="R27" s="463"/>
      <c r="S27" s="463"/>
      <c r="T27" s="463"/>
      <c r="U27" s="463"/>
      <c r="V27" s="463"/>
      <c r="W27" s="463"/>
      <c r="X27" s="464" t="s">
        <v>117</v>
      </c>
      <c r="Y27" s="465"/>
      <c r="Z27" s="465"/>
      <c r="AA27" s="466"/>
      <c r="AB27" s="463"/>
      <c r="AC27" s="485"/>
      <c r="AD27" s="483">
        <v>4</v>
      </c>
      <c r="AE27" s="484"/>
      <c r="AF27" s="463"/>
      <c r="AG27" s="463"/>
      <c r="AH27" s="463"/>
      <c r="AI27" s="463"/>
      <c r="AJ27" s="463"/>
      <c r="AK27" s="463"/>
      <c r="AL27" s="463"/>
      <c r="AM27" s="463"/>
      <c r="AN27" s="463"/>
      <c r="AO27" s="463"/>
      <c r="AP27" s="463"/>
      <c r="AQ27" s="463"/>
      <c r="AR27" s="463"/>
      <c r="AS27" s="463"/>
      <c r="AT27" s="463"/>
      <c r="AU27" s="463"/>
      <c r="AV27" s="463"/>
      <c r="AW27" s="463"/>
      <c r="AX27" s="463"/>
      <c r="AY27" s="463"/>
      <c r="AZ27" s="463"/>
      <c r="BA27" s="464" t="s">
        <v>117</v>
      </c>
      <c r="BB27" s="465"/>
      <c r="BC27" s="465"/>
      <c r="BD27" s="466"/>
      <c r="BE27" s="463"/>
      <c r="BF27" s="467"/>
      <c r="BG27" s="468"/>
      <c r="BH27" s="469"/>
      <c r="BI27" s="469"/>
      <c r="BJ27" s="469"/>
      <c r="BK27" s="469"/>
      <c r="BL27" s="469"/>
      <c r="BM27" s="469"/>
      <c r="BN27" s="469"/>
      <c r="BO27" s="469"/>
      <c r="BP27" s="469"/>
      <c r="BQ27" s="469"/>
      <c r="BR27" s="469"/>
      <c r="BS27" s="469"/>
      <c r="BT27" s="470"/>
    </row>
    <row r="28" spans="1:72" ht="16.5" customHeight="1" thickBot="1" x14ac:dyDescent="0.3">
      <c r="A28" s="483">
        <v>5</v>
      </c>
      <c r="B28" s="484"/>
      <c r="C28" s="463"/>
      <c r="D28" s="463"/>
      <c r="E28" s="463"/>
      <c r="F28" s="463"/>
      <c r="G28" s="463"/>
      <c r="H28" s="463"/>
      <c r="I28" s="463"/>
      <c r="J28" s="463"/>
      <c r="K28" s="463"/>
      <c r="L28" s="463"/>
      <c r="M28" s="463"/>
      <c r="N28" s="463"/>
      <c r="O28" s="463"/>
      <c r="P28" s="463"/>
      <c r="Q28" s="463"/>
      <c r="R28" s="463"/>
      <c r="S28" s="463"/>
      <c r="T28" s="463"/>
      <c r="U28" s="463"/>
      <c r="V28" s="463"/>
      <c r="W28" s="463"/>
      <c r="X28" s="464" t="s">
        <v>117</v>
      </c>
      <c r="Y28" s="465"/>
      <c r="Z28" s="465"/>
      <c r="AA28" s="466"/>
      <c r="AB28" s="463"/>
      <c r="AC28" s="485"/>
      <c r="AD28" s="483">
        <v>5</v>
      </c>
      <c r="AE28" s="484"/>
      <c r="AF28" s="463"/>
      <c r="AG28" s="463"/>
      <c r="AH28" s="463"/>
      <c r="AI28" s="463"/>
      <c r="AJ28" s="463"/>
      <c r="AK28" s="463"/>
      <c r="AL28" s="463"/>
      <c r="AM28" s="463"/>
      <c r="AN28" s="463"/>
      <c r="AO28" s="463"/>
      <c r="AP28" s="463"/>
      <c r="AQ28" s="463"/>
      <c r="AR28" s="463"/>
      <c r="AS28" s="463"/>
      <c r="AT28" s="463"/>
      <c r="AU28" s="463"/>
      <c r="AV28" s="463"/>
      <c r="AW28" s="463"/>
      <c r="AX28" s="463"/>
      <c r="AY28" s="463"/>
      <c r="AZ28" s="463"/>
      <c r="BA28" s="464" t="s">
        <v>117</v>
      </c>
      <c r="BB28" s="465"/>
      <c r="BC28" s="465"/>
      <c r="BD28" s="466"/>
      <c r="BE28" s="463"/>
      <c r="BF28" s="467"/>
      <c r="BG28" s="471"/>
      <c r="BH28" s="472"/>
      <c r="BI28" s="472"/>
      <c r="BJ28" s="472"/>
      <c r="BK28" s="472"/>
      <c r="BL28" s="472"/>
      <c r="BM28" s="472"/>
      <c r="BN28" s="472"/>
      <c r="BO28" s="472"/>
      <c r="BP28" s="472"/>
      <c r="BQ28" s="472"/>
      <c r="BR28" s="472"/>
      <c r="BS28" s="472"/>
      <c r="BT28" s="473"/>
    </row>
    <row r="29" spans="1:72" ht="16.5" customHeight="1" thickBot="1" x14ac:dyDescent="0.3">
      <c r="A29" s="483">
        <v>6</v>
      </c>
      <c r="B29" s="484"/>
      <c r="C29" s="463"/>
      <c r="D29" s="463"/>
      <c r="E29" s="463"/>
      <c r="F29" s="463"/>
      <c r="G29" s="463"/>
      <c r="H29" s="463"/>
      <c r="I29" s="463"/>
      <c r="J29" s="463"/>
      <c r="K29" s="463"/>
      <c r="L29" s="463"/>
      <c r="M29" s="463"/>
      <c r="N29" s="463"/>
      <c r="O29" s="463"/>
      <c r="P29" s="463"/>
      <c r="Q29" s="463"/>
      <c r="R29" s="463"/>
      <c r="S29" s="463"/>
      <c r="T29" s="463"/>
      <c r="U29" s="463"/>
      <c r="V29" s="463"/>
      <c r="W29" s="463"/>
      <c r="X29" s="464" t="s">
        <v>117</v>
      </c>
      <c r="Y29" s="465"/>
      <c r="Z29" s="465"/>
      <c r="AA29" s="466"/>
      <c r="AB29" s="463"/>
      <c r="AC29" s="485"/>
      <c r="AD29" s="483">
        <v>6</v>
      </c>
      <c r="AE29" s="484"/>
      <c r="AF29" s="463"/>
      <c r="AG29" s="463"/>
      <c r="AH29" s="463"/>
      <c r="AI29" s="463"/>
      <c r="AJ29" s="463"/>
      <c r="AK29" s="463"/>
      <c r="AL29" s="463"/>
      <c r="AM29" s="463"/>
      <c r="AN29" s="463"/>
      <c r="AO29" s="463"/>
      <c r="AP29" s="463"/>
      <c r="AQ29" s="463"/>
      <c r="AR29" s="463"/>
      <c r="AS29" s="463"/>
      <c r="AT29" s="463"/>
      <c r="AU29" s="463"/>
      <c r="AV29" s="463"/>
      <c r="AW29" s="463"/>
      <c r="AX29" s="463"/>
      <c r="AY29" s="463"/>
      <c r="AZ29" s="463"/>
      <c r="BA29" s="464" t="s">
        <v>117</v>
      </c>
      <c r="BB29" s="465"/>
      <c r="BC29" s="465"/>
      <c r="BD29" s="466"/>
      <c r="BE29" s="463"/>
      <c r="BF29" s="467"/>
      <c r="BG29" s="480" t="s">
        <v>124</v>
      </c>
      <c r="BH29" s="481"/>
      <c r="BI29" s="481"/>
      <c r="BJ29" s="481"/>
      <c r="BK29" s="481"/>
      <c r="BL29" s="481"/>
      <c r="BM29" s="481"/>
      <c r="BN29" s="481"/>
      <c r="BO29" s="481"/>
      <c r="BP29" s="481"/>
      <c r="BQ29" s="481"/>
      <c r="BR29" s="481"/>
      <c r="BS29" s="481"/>
      <c r="BT29" s="482"/>
    </row>
    <row r="30" spans="1:72" ht="16.5" customHeight="1" x14ac:dyDescent="0.25">
      <c r="A30" s="483">
        <v>7</v>
      </c>
      <c r="B30" s="484"/>
      <c r="C30" s="463"/>
      <c r="D30" s="463"/>
      <c r="E30" s="463"/>
      <c r="F30" s="463"/>
      <c r="G30" s="463"/>
      <c r="H30" s="463"/>
      <c r="I30" s="463"/>
      <c r="J30" s="463"/>
      <c r="K30" s="463"/>
      <c r="L30" s="463"/>
      <c r="M30" s="463"/>
      <c r="N30" s="463"/>
      <c r="O30" s="463"/>
      <c r="P30" s="463"/>
      <c r="Q30" s="463"/>
      <c r="R30" s="463"/>
      <c r="S30" s="463"/>
      <c r="T30" s="463"/>
      <c r="U30" s="463"/>
      <c r="V30" s="463"/>
      <c r="W30" s="463"/>
      <c r="X30" s="464" t="s">
        <v>117</v>
      </c>
      <c r="Y30" s="465"/>
      <c r="Z30" s="465"/>
      <c r="AA30" s="466"/>
      <c r="AB30" s="463"/>
      <c r="AC30" s="485"/>
      <c r="AD30" s="483">
        <v>7</v>
      </c>
      <c r="AE30" s="484"/>
      <c r="AF30" s="463"/>
      <c r="AG30" s="463"/>
      <c r="AH30" s="463"/>
      <c r="AI30" s="463"/>
      <c r="AJ30" s="463"/>
      <c r="AK30" s="463"/>
      <c r="AL30" s="463"/>
      <c r="AM30" s="463"/>
      <c r="AN30" s="463"/>
      <c r="AO30" s="463"/>
      <c r="AP30" s="463"/>
      <c r="AQ30" s="463"/>
      <c r="AR30" s="463"/>
      <c r="AS30" s="463"/>
      <c r="AT30" s="463"/>
      <c r="AU30" s="463"/>
      <c r="AV30" s="463"/>
      <c r="AW30" s="463"/>
      <c r="AX30" s="463"/>
      <c r="AY30" s="463"/>
      <c r="AZ30" s="463"/>
      <c r="BA30" s="464" t="s">
        <v>117</v>
      </c>
      <c r="BB30" s="465"/>
      <c r="BC30" s="465"/>
      <c r="BD30" s="466"/>
      <c r="BE30" s="463"/>
      <c r="BF30" s="467"/>
      <c r="BG30" s="468"/>
      <c r="BH30" s="469"/>
      <c r="BI30" s="469"/>
      <c r="BJ30" s="469"/>
      <c r="BK30" s="469"/>
      <c r="BL30" s="469"/>
      <c r="BM30" s="469"/>
      <c r="BN30" s="469"/>
      <c r="BO30" s="469"/>
      <c r="BP30" s="469"/>
      <c r="BQ30" s="469"/>
      <c r="BR30" s="469"/>
      <c r="BS30" s="469"/>
      <c r="BT30" s="470"/>
    </row>
    <row r="31" spans="1:72" ht="16.5" customHeight="1" thickBot="1" x14ac:dyDescent="0.3">
      <c r="A31" s="474">
        <v>8</v>
      </c>
      <c r="B31" s="475"/>
      <c r="C31" s="461"/>
      <c r="D31" s="461"/>
      <c r="E31" s="461"/>
      <c r="F31" s="461"/>
      <c r="G31" s="461"/>
      <c r="H31" s="461"/>
      <c r="I31" s="461"/>
      <c r="J31" s="461"/>
      <c r="K31" s="461"/>
      <c r="L31" s="461"/>
      <c r="M31" s="461"/>
      <c r="N31" s="461"/>
      <c r="O31" s="461"/>
      <c r="P31" s="461"/>
      <c r="Q31" s="461"/>
      <c r="R31" s="461"/>
      <c r="S31" s="461"/>
      <c r="T31" s="461"/>
      <c r="U31" s="461"/>
      <c r="V31" s="461"/>
      <c r="W31" s="461"/>
      <c r="X31" s="476" t="s">
        <v>117</v>
      </c>
      <c r="Y31" s="477"/>
      <c r="Z31" s="477"/>
      <c r="AA31" s="478"/>
      <c r="AB31" s="461"/>
      <c r="AC31" s="479"/>
      <c r="AD31" s="474">
        <v>8</v>
      </c>
      <c r="AE31" s="475"/>
      <c r="AF31" s="461"/>
      <c r="AG31" s="461"/>
      <c r="AH31" s="461"/>
      <c r="AI31" s="461"/>
      <c r="AJ31" s="461"/>
      <c r="AK31" s="461"/>
      <c r="AL31" s="461"/>
      <c r="AM31" s="461"/>
      <c r="AN31" s="461"/>
      <c r="AO31" s="461"/>
      <c r="AP31" s="461"/>
      <c r="AQ31" s="461"/>
      <c r="AR31" s="461"/>
      <c r="AS31" s="461"/>
      <c r="AT31" s="461"/>
      <c r="AU31" s="461"/>
      <c r="AV31" s="461"/>
      <c r="AW31" s="461"/>
      <c r="AX31" s="461"/>
      <c r="AY31" s="461"/>
      <c r="AZ31" s="461"/>
      <c r="BA31" s="476" t="s">
        <v>117</v>
      </c>
      <c r="BB31" s="477"/>
      <c r="BC31" s="477"/>
      <c r="BD31" s="478"/>
      <c r="BE31" s="461"/>
      <c r="BF31" s="462"/>
      <c r="BG31" s="471"/>
      <c r="BH31" s="472"/>
      <c r="BI31" s="472"/>
      <c r="BJ31" s="472"/>
      <c r="BK31" s="472"/>
      <c r="BL31" s="472"/>
      <c r="BM31" s="472"/>
      <c r="BN31" s="472"/>
      <c r="BO31" s="472"/>
      <c r="BP31" s="472"/>
      <c r="BQ31" s="472"/>
      <c r="BR31" s="472"/>
      <c r="BS31" s="472"/>
      <c r="BT31" s="473"/>
    </row>
  </sheetData>
  <sheetProtection algorithmName="SHA-512" hashValue="PXtJcvqY8oWSUhNksHijFz80fjaslCpWlAqpjMoH/IqFf3BvjHIDQyeS05eRrngYb9T8V6rHVhXG/UvoCTSz9Q==" saltValue="fK/PBKU4fi5Q+bG9sEXE6g==" spinCount="100000" sheet="1" objects="1" scenarios="1" selectLockedCells="1"/>
  <mergeCells count="293">
    <mergeCell ref="AD31:AE31"/>
    <mergeCell ref="AF31:AG31"/>
    <mergeCell ref="AH31:AU31"/>
    <mergeCell ref="AV31:AZ31"/>
    <mergeCell ref="BA31:BD31"/>
    <mergeCell ref="BE31:BF31"/>
    <mergeCell ref="AV30:AZ30"/>
    <mergeCell ref="BA30:BD30"/>
    <mergeCell ref="BE30:BF30"/>
    <mergeCell ref="BG30:BT31"/>
    <mergeCell ref="A31:B31"/>
    <mergeCell ref="C31:D31"/>
    <mergeCell ref="E31:R31"/>
    <mergeCell ref="S31:W31"/>
    <mergeCell ref="X31:AA31"/>
    <mergeCell ref="AB31:AC31"/>
    <mergeCell ref="BG29:BT29"/>
    <mergeCell ref="A30:B30"/>
    <mergeCell ref="C30:D30"/>
    <mergeCell ref="E30:R30"/>
    <mergeCell ref="S30:W30"/>
    <mergeCell ref="X30:AA30"/>
    <mergeCell ref="AB30:AC30"/>
    <mergeCell ref="AD30:AE30"/>
    <mergeCell ref="AF30:AG30"/>
    <mergeCell ref="AH30:AU30"/>
    <mergeCell ref="AD29:AE29"/>
    <mergeCell ref="AF29:AG29"/>
    <mergeCell ref="AH29:AU29"/>
    <mergeCell ref="AV29:AZ29"/>
    <mergeCell ref="BA29:BD29"/>
    <mergeCell ref="BE29:BF29"/>
    <mergeCell ref="A29:B29"/>
    <mergeCell ref="C29:D29"/>
    <mergeCell ref="E29:R29"/>
    <mergeCell ref="S29:W29"/>
    <mergeCell ref="X29:AA29"/>
    <mergeCell ref="AB29:AC29"/>
    <mergeCell ref="AD28:AE28"/>
    <mergeCell ref="AF28:AG28"/>
    <mergeCell ref="AH28:AU28"/>
    <mergeCell ref="AV28:AZ28"/>
    <mergeCell ref="BA28:BD28"/>
    <mergeCell ref="BE28:BF28"/>
    <mergeCell ref="A28:B28"/>
    <mergeCell ref="C28:D28"/>
    <mergeCell ref="E28:R28"/>
    <mergeCell ref="S28:W28"/>
    <mergeCell ref="X28:AA28"/>
    <mergeCell ref="AB28:AC28"/>
    <mergeCell ref="AF27:AG27"/>
    <mergeCell ref="AH27:AU27"/>
    <mergeCell ref="AV27:AZ27"/>
    <mergeCell ref="BA27:BD27"/>
    <mergeCell ref="BE27:BF27"/>
    <mergeCell ref="BG27:BT28"/>
    <mergeCell ref="AV26:AZ26"/>
    <mergeCell ref="BA26:BD26"/>
    <mergeCell ref="BE26:BF26"/>
    <mergeCell ref="A27:B27"/>
    <mergeCell ref="C27:D27"/>
    <mergeCell ref="E27:R27"/>
    <mergeCell ref="S27:W27"/>
    <mergeCell ref="X27:AA27"/>
    <mergeCell ref="AB27:AC27"/>
    <mergeCell ref="AD27:AE27"/>
    <mergeCell ref="BG25:BT26"/>
    <mergeCell ref="A26:B26"/>
    <mergeCell ref="C26:D26"/>
    <mergeCell ref="E26:R26"/>
    <mergeCell ref="S26:W26"/>
    <mergeCell ref="X26:AA26"/>
    <mergeCell ref="AB26:AC26"/>
    <mergeCell ref="AD26:AE26"/>
    <mergeCell ref="AF26:AG26"/>
    <mergeCell ref="AH26:AU26"/>
    <mergeCell ref="AD25:AE25"/>
    <mergeCell ref="AF25:AG25"/>
    <mergeCell ref="AH25:AU25"/>
    <mergeCell ref="E24:R24"/>
    <mergeCell ref="S24:W24"/>
    <mergeCell ref="X24:AA24"/>
    <mergeCell ref="AB24:AC24"/>
    <mergeCell ref="AV25:AZ25"/>
    <mergeCell ref="BA25:BD25"/>
    <mergeCell ref="BE25:BF25"/>
    <mergeCell ref="A25:B25"/>
    <mergeCell ref="C25:D25"/>
    <mergeCell ref="E25:R25"/>
    <mergeCell ref="S25:W25"/>
    <mergeCell ref="X25:AA25"/>
    <mergeCell ref="AB25:AC25"/>
    <mergeCell ref="AF23:AG23"/>
    <mergeCell ref="AH23:AU23"/>
    <mergeCell ref="AV23:AZ23"/>
    <mergeCell ref="BA23:BD23"/>
    <mergeCell ref="BE23:BF23"/>
    <mergeCell ref="BG23:BT24"/>
    <mergeCell ref="A22:AC22"/>
    <mergeCell ref="AD22:BF22"/>
    <mergeCell ref="BG22:BT22"/>
    <mergeCell ref="A23:B23"/>
    <mergeCell ref="C23:D23"/>
    <mergeCell ref="E23:R23"/>
    <mergeCell ref="S23:W23"/>
    <mergeCell ref="X23:AA23"/>
    <mergeCell ref="AB23:AC23"/>
    <mergeCell ref="AD23:AE23"/>
    <mergeCell ref="AD24:AE24"/>
    <mergeCell ref="AF24:AG24"/>
    <mergeCell ref="AH24:AU24"/>
    <mergeCell ref="AV24:AZ24"/>
    <mergeCell ref="BA24:BD24"/>
    <mergeCell ref="BE24:BF24"/>
    <mergeCell ref="A24:B24"/>
    <mergeCell ref="C24:D24"/>
    <mergeCell ref="A21:B21"/>
    <mergeCell ref="C21:D21"/>
    <mergeCell ref="E21:R21"/>
    <mergeCell ref="S21:Z21"/>
    <mergeCell ref="AA21:AC21"/>
    <mergeCell ref="BH21:BJ21"/>
    <mergeCell ref="BK21:BM21"/>
    <mergeCell ref="BN21:BP21"/>
    <mergeCell ref="BQ21:BT21"/>
    <mergeCell ref="A20:B20"/>
    <mergeCell ref="C20:D20"/>
    <mergeCell ref="E20:R20"/>
    <mergeCell ref="S20:Z20"/>
    <mergeCell ref="AA20:AC20"/>
    <mergeCell ref="BH20:BJ20"/>
    <mergeCell ref="BK20:BM20"/>
    <mergeCell ref="BN20:BP20"/>
    <mergeCell ref="BQ20:BT20"/>
    <mergeCell ref="BK18:BM18"/>
    <mergeCell ref="BN18:BP18"/>
    <mergeCell ref="BQ18:BT18"/>
    <mergeCell ref="A19:B19"/>
    <mergeCell ref="C19:D19"/>
    <mergeCell ref="E19:R19"/>
    <mergeCell ref="S19:Z19"/>
    <mergeCell ref="AA19:AC19"/>
    <mergeCell ref="BH19:BJ19"/>
    <mergeCell ref="BK19:BM19"/>
    <mergeCell ref="A18:B18"/>
    <mergeCell ref="C18:D18"/>
    <mergeCell ref="E18:R18"/>
    <mergeCell ref="S18:Z18"/>
    <mergeCell ref="AA18:AC18"/>
    <mergeCell ref="BH18:BJ18"/>
    <mergeCell ref="BN19:BP19"/>
    <mergeCell ref="BQ19:BT19"/>
    <mergeCell ref="A17:B17"/>
    <mergeCell ref="C17:D17"/>
    <mergeCell ref="E17:R17"/>
    <mergeCell ref="S17:Z17"/>
    <mergeCell ref="AA17:AC17"/>
    <mergeCell ref="BH17:BJ17"/>
    <mergeCell ref="BK17:BM17"/>
    <mergeCell ref="BN17:BP17"/>
    <mergeCell ref="BQ17:BT17"/>
    <mergeCell ref="A16:B16"/>
    <mergeCell ref="C16:D16"/>
    <mergeCell ref="E16:R16"/>
    <mergeCell ref="S16:Z16"/>
    <mergeCell ref="AA16:AC16"/>
    <mergeCell ref="BH16:BJ16"/>
    <mergeCell ref="BK16:BM16"/>
    <mergeCell ref="BN16:BP16"/>
    <mergeCell ref="BQ16:BT16"/>
    <mergeCell ref="BK14:BM14"/>
    <mergeCell ref="BN14:BP14"/>
    <mergeCell ref="BQ14:BT14"/>
    <mergeCell ref="A15:B15"/>
    <mergeCell ref="C15:D15"/>
    <mergeCell ref="E15:R15"/>
    <mergeCell ref="S15:Z15"/>
    <mergeCell ref="AA15:AC15"/>
    <mergeCell ref="BH15:BJ15"/>
    <mergeCell ref="BK15:BM15"/>
    <mergeCell ref="A14:B14"/>
    <mergeCell ref="C14:D14"/>
    <mergeCell ref="E14:R14"/>
    <mergeCell ref="S14:Z14"/>
    <mergeCell ref="AA14:AC14"/>
    <mergeCell ref="BH14:BJ14"/>
    <mergeCell ref="BN15:BP15"/>
    <mergeCell ref="BQ15:BT15"/>
    <mergeCell ref="A13:B13"/>
    <mergeCell ref="C13:D13"/>
    <mergeCell ref="E13:R13"/>
    <mergeCell ref="S13:Z13"/>
    <mergeCell ref="AA13:AC13"/>
    <mergeCell ref="BH13:BJ13"/>
    <mergeCell ref="BK13:BM13"/>
    <mergeCell ref="BN13:BP13"/>
    <mergeCell ref="BQ13:BT13"/>
    <mergeCell ref="A12:B12"/>
    <mergeCell ref="C12:D12"/>
    <mergeCell ref="E12:R12"/>
    <mergeCell ref="S12:Z12"/>
    <mergeCell ref="AA12:AC12"/>
    <mergeCell ref="BH12:BJ12"/>
    <mergeCell ref="BK12:BM12"/>
    <mergeCell ref="BN12:BP12"/>
    <mergeCell ref="BQ12:BT12"/>
    <mergeCell ref="BK10:BM10"/>
    <mergeCell ref="BN10:BP10"/>
    <mergeCell ref="BQ10:BT10"/>
    <mergeCell ref="A11:B11"/>
    <mergeCell ref="C11:D11"/>
    <mergeCell ref="E11:R11"/>
    <mergeCell ref="S11:Z11"/>
    <mergeCell ref="AA11:AC11"/>
    <mergeCell ref="BH11:BJ11"/>
    <mergeCell ref="BK11:BM11"/>
    <mergeCell ref="A10:B10"/>
    <mergeCell ref="C10:D10"/>
    <mergeCell ref="E10:R10"/>
    <mergeCell ref="S10:Z10"/>
    <mergeCell ref="AA10:AC10"/>
    <mergeCell ref="BH10:BJ10"/>
    <mergeCell ref="BN11:BP11"/>
    <mergeCell ref="BQ11:BT11"/>
    <mergeCell ref="A9:B9"/>
    <mergeCell ref="C9:D9"/>
    <mergeCell ref="E9:R9"/>
    <mergeCell ref="S9:Z9"/>
    <mergeCell ref="AA9:AC9"/>
    <mergeCell ref="BH9:BJ9"/>
    <mergeCell ref="BK9:BM9"/>
    <mergeCell ref="BN9:BP9"/>
    <mergeCell ref="BQ9:BT9"/>
    <mergeCell ref="A8:B8"/>
    <mergeCell ref="C8:D8"/>
    <mergeCell ref="E8:R8"/>
    <mergeCell ref="S8:Z8"/>
    <mergeCell ref="AA8:AC8"/>
    <mergeCell ref="BH8:BJ8"/>
    <mergeCell ref="BK8:BM8"/>
    <mergeCell ref="BN8:BP8"/>
    <mergeCell ref="BQ8:BT8"/>
    <mergeCell ref="BK6:BM6"/>
    <mergeCell ref="BN6:BP6"/>
    <mergeCell ref="BQ6:BT6"/>
    <mergeCell ref="A7:B7"/>
    <mergeCell ref="C7:D7"/>
    <mergeCell ref="E7:R7"/>
    <mergeCell ref="S7:Z7"/>
    <mergeCell ref="AA7:AC7"/>
    <mergeCell ref="BH7:BJ7"/>
    <mergeCell ref="BK7:BM7"/>
    <mergeCell ref="A6:B6"/>
    <mergeCell ref="C6:D6"/>
    <mergeCell ref="E6:R6"/>
    <mergeCell ref="S6:Z6"/>
    <mergeCell ref="AA6:AC6"/>
    <mergeCell ref="BH6:BJ6"/>
    <mergeCell ref="BN7:BP7"/>
    <mergeCell ref="BQ7:BT7"/>
    <mergeCell ref="BH3:BJ4"/>
    <mergeCell ref="BK3:BM5"/>
    <mergeCell ref="BN3:BP5"/>
    <mergeCell ref="BQ3:BT5"/>
    <mergeCell ref="BH5:BJ5"/>
    <mergeCell ref="AM3:AO4"/>
    <mergeCell ref="AP3:AR4"/>
    <mergeCell ref="AS3:AU4"/>
    <mergeCell ref="AV3:AX4"/>
    <mergeCell ref="AY3:BA4"/>
    <mergeCell ref="BB3:BD4"/>
    <mergeCell ref="A3:B5"/>
    <mergeCell ref="C3:D5"/>
    <mergeCell ref="E3:R5"/>
    <mergeCell ref="S3:Z5"/>
    <mergeCell ref="AA3:AC5"/>
    <mergeCell ref="AD3:AF4"/>
    <mergeCell ref="AG3:AI4"/>
    <mergeCell ref="AJ3:AL4"/>
    <mergeCell ref="BE3:BG4"/>
    <mergeCell ref="A1:S1"/>
    <mergeCell ref="AF1:AQ1"/>
    <mergeCell ref="AR1:AZ1"/>
    <mergeCell ref="BA1:BT1"/>
    <mergeCell ref="A2:D2"/>
    <mergeCell ref="E2:G2"/>
    <mergeCell ref="H2:K2"/>
    <mergeCell ref="L2:AE2"/>
    <mergeCell ref="AF2:AQ2"/>
    <mergeCell ref="AR2:BE2"/>
    <mergeCell ref="BF2:BT2"/>
    <mergeCell ref="T1:W1"/>
    <mergeCell ref="X1:AE1"/>
  </mergeCells>
  <conditionalFormatting sqref="BA1:BT1">
    <cfRule type="expression" dxfId="2" priority="1">
      <formula>$BA$1&lt;&gt;0</formula>
    </cfRule>
  </conditionalFormatting>
  <printOptions horizontalCentered="1" gridLines="1"/>
  <pageMargins left="0.15748031496062992" right="0.15748031496062992" top="0.39370078740157483" bottom="0.43307086614173229" header="0.23622047244094491" footer="0.23622047244094491"/>
  <pageSetup paperSize="9" scale="99" orientation="landscape" horizontalDpi="300" verticalDpi="300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38">
    <tabColor theme="5" tint="0.79998168889431442"/>
    <pageSetUpPr fitToPage="1"/>
  </sheetPr>
  <dimension ref="A1:V30"/>
  <sheetViews>
    <sheetView showZeros="0" workbookViewId="0">
      <selection activeCell="E186" sqref="E186"/>
    </sheetView>
  </sheetViews>
  <sheetFormatPr defaultRowHeight="12.75" x14ac:dyDescent="0.2"/>
  <cols>
    <col min="1" max="1" width="4.85546875" style="53" customWidth="1"/>
    <col min="2" max="2" width="5.140625" style="53" customWidth="1"/>
    <col min="3" max="5" width="6.5703125" style="53" customWidth="1"/>
    <col min="6" max="6" width="11.7109375" style="53" customWidth="1"/>
    <col min="7" max="22" width="6.5703125" style="53" customWidth="1"/>
    <col min="23" max="16384" width="9.140625" style="53"/>
  </cols>
  <sheetData>
    <row r="1" spans="1:22" ht="24.95" customHeight="1" x14ac:dyDescent="0.2">
      <c r="A1" s="623" t="s">
        <v>125</v>
      </c>
      <c r="B1" s="624"/>
      <c r="C1" s="624"/>
      <c r="D1" s="624"/>
      <c r="E1" s="624"/>
      <c r="F1" s="625">
        <f ca="1">TODAY()</f>
        <v>43214</v>
      </c>
      <c r="G1" s="544"/>
      <c r="H1" s="545"/>
      <c r="I1" s="626" t="s">
        <v>126</v>
      </c>
      <c r="J1" s="627"/>
      <c r="K1" s="628"/>
      <c r="L1" s="626" t="s">
        <v>210</v>
      </c>
      <c r="M1" s="629"/>
      <c r="N1" s="629"/>
      <c r="O1" s="629"/>
      <c r="P1" s="607">
        <f>IF('Lane Draws'!$CB$42-COUNTIF('Lane Draws'!$CB$32:$CG$39,"&gt;88")=0,0,CONCATENATE('Lane Draws'!$CB$42-COUNTIF('Lane Draws'!$CB$32:$CG$39,"&gt;88"), " Non Counters to put in lanes"))</f>
        <v>0</v>
      </c>
      <c r="Q1" s="608"/>
      <c r="R1" s="608"/>
      <c r="S1" s="608"/>
      <c r="T1" s="608"/>
      <c r="U1" s="608"/>
      <c r="V1" s="609"/>
    </row>
    <row r="2" spans="1:22" ht="24.95" customHeight="1" thickBot="1" x14ac:dyDescent="0.25">
      <c r="A2" s="574" t="s">
        <v>201</v>
      </c>
      <c r="B2" s="575"/>
      <c r="C2" s="636" t="s">
        <v>208</v>
      </c>
      <c r="D2" s="636"/>
      <c r="E2" s="600" t="s">
        <v>7</v>
      </c>
      <c r="F2" s="600"/>
      <c r="G2" s="600"/>
      <c r="H2" s="600"/>
      <c r="I2" s="601"/>
      <c r="J2" s="610" t="s">
        <v>127</v>
      </c>
      <c r="K2" s="610"/>
      <c r="L2" s="610"/>
      <c r="M2" s="610" t="s">
        <v>104</v>
      </c>
      <c r="N2" s="610"/>
      <c r="O2" s="610"/>
      <c r="P2" s="610"/>
      <c r="Q2" s="610"/>
      <c r="R2" s="610" t="s">
        <v>105</v>
      </c>
      <c r="S2" s="611"/>
      <c r="T2" s="611"/>
      <c r="U2" s="611"/>
      <c r="V2" s="612"/>
    </row>
    <row r="3" spans="1:22" x14ac:dyDescent="0.2">
      <c r="A3" s="613" t="s">
        <v>128</v>
      </c>
      <c r="B3" s="615" t="s">
        <v>129</v>
      </c>
      <c r="C3" s="617" t="s">
        <v>130</v>
      </c>
      <c r="D3" s="618"/>
      <c r="E3" s="619"/>
      <c r="F3" s="67"/>
      <c r="G3" s="621" t="s">
        <v>131</v>
      </c>
      <c r="H3" s="622"/>
      <c r="I3" s="622" t="s">
        <v>132</v>
      </c>
      <c r="J3" s="622"/>
      <c r="K3" s="622" t="s">
        <v>133</v>
      </c>
      <c r="L3" s="622"/>
      <c r="M3" s="622" t="s">
        <v>134</v>
      </c>
      <c r="N3" s="622"/>
      <c r="O3" s="630" t="s">
        <v>135</v>
      </c>
      <c r="P3" s="630"/>
      <c r="Q3" s="631" t="s">
        <v>136</v>
      </c>
      <c r="R3" s="631"/>
      <c r="S3" s="622" t="s">
        <v>137</v>
      </c>
      <c r="T3" s="622"/>
      <c r="U3" s="632"/>
      <c r="V3" s="633"/>
    </row>
    <row r="4" spans="1:22" ht="36" customHeight="1" x14ac:dyDescent="0.2">
      <c r="A4" s="614"/>
      <c r="B4" s="616"/>
      <c r="C4" s="620"/>
      <c r="D4" s="618"/>
      <c r="E4" s="619"/>
      <c r="F4" s="226" t="s">
        <v>109</v>
      </c>
      <c r="G4" s="634" t="s">
        <v>116</v>
      </c>
      <c r="H4" s="635"/>
      <c r="I4" s="634" t="s">
        <v>116</v>
      </c>
      <c r="J4" s="635"/>
      <c r="K4" s="634" t="s">
        <v>116</v>
      </c>
      <c r="L4" s="635"/>
      <c r="M4" s="634" t="s">
        <v>116</v>
      </c>
      <c r="N4" s="635"/>
      <c r="O4" s="602" t="s">
        <v>116</v>
      </c>
      <c r="P4" s="603"/>
      <c r="Q4" s="602" t="s">
        <v>116</v>
      </c>
      <c r="R4" s="603"/>
      <c r="S4" s="604" t="s">
        <v>116</v>
      </c>
      <c r="T4" s="526"/>
      <c r="U4" s="605" t="s">
        <v>138</v>
      </c>
      <c r="V4" s="606"/>
    </row>
    <row r="5" spans="1:22" ht="18" customHeight="1" x14ac:dyDescent="0.2">
      <c r="A5" s="68">
        <v>1</v>
      </c>
      <c r="B5" s="231">
        <f>'Lane Draws'!CB32</f>
        <v>7</v>
      </c>
      <c r="C5" s="463">
        <f ca="1">IFERROR(INDIRECT("'"&amp;F5&amp;"-"&amp;A$2&amp;"'!H25"),VLOOKUP(B5,'U20 Non Counters'!$G$3:$I$86,2,FALSE))</f>
        <v>0</v>
      </c>
      <c r="D5" s="463" t="str">
        <f t="shared" ref="D5:E5" ca="1" si="0">IFERROR(INDIRECT("'"&amp;C5&amp;"'!d18"),"")</f>
        <v/>
      </c>
      <c r="E5" s="463" t="str">
        <f t="shared" ca="1" si="0"/>
        <v/>
      </c>
      <c r="F5" s="70" t="str">
        <f>IFERROR(IF(B5="","",VLOOKUP(B5,Teams!$A$12:$B$29,2,FALSE)),CONCATENATE("NC-",VLOOKUP(B5,'U20 Non Counters'!$G$3:$I$86,3,FALSE)))</f>
        <v>MAC_PSH</v>
      </c>
      <c r="G5" s="514" t="s">
        <v>117</v>
      </c>
      <c r="H5" s="515"/>
      <c r="I5" s="513" t="s">
        <v>117</v>
      </c>
      <c r="J5" s="515"/>
      <c r="K5" s="513" t="s">
        <v>117</v>
      </c>
      <c r="L5" s="515"/>
      <c r="M5" s="513" t="s">
        <v>117</v>
      </c>
      <c r="N5" s="515"/>
      <c r="O5" s="597" t="s">
        <v>117</v>
      </c>
      <c r="P5" s="599"/>
      <c r="Q5" s="597" t="s">
        <v>117</v>
      </c>
      <c r="R5" s="598"/>
      <c r="S5" s="514" t="s">
        <v>117</v>
      </c>
      <c r="T5" s="515"/>
      <c r="U5" s="467"/>
      <c r="V5" s="497"/>
    </row>
    <row r="6" spans="1:22" ht="18" customHeight="1" x14ac:dyDescent="0.2">
      <c r="A6" s="68">
        <v>2</v>
      </c>
      <c r="B6" s="231">
        <f>'Lane Draws'!CB33</f>
        <v>1</v>
      </c>
      <c r="C6" s="463">
        <f ca="1">IFERROR(INDIRECT("'"&amp;F6&amp;"-"&amp;A$2&amp;"'!H25"),VLOOKUP(B6,'U20 Non Counters'!$G$3:$I$86,2,FALSE))</f>
        <v>0</v>
      </c>
      <c r="D6" s="463" t="str">
        <f t="shared" ref="D6:D13" ca="1" si="1">IFERROR(INDIRECT("'"&amp;C6&amp;"'!d18"),"")</f>
        <v/>
      </c>
      <c r="E6" s="463" t="str">
        <f t="shared" ref="E6:E13" ca="1" si="2">IFERROR(INDIRECT("'"&amp;D6&amp;"'!d18"),"")</f>
        <v/>
      </c>
      <c r="F6" s="70" t="str">
        <f>IFERROR(IF(B6="","",VLOOKUP(B6,Teams!$A$12:$B$29,2,FALSE)),CONCATENATE("NC-",VLOOKUP(B6,'U20 Non Counters'!$G$3:$I$86,3,FALSE)))</f>
        <v>AAAC</v>
      </c>
      <c r="G6" s="514" t="s">
        <v>117</v>
      </c>
      <c r="H6" s="515"/>
      <c r="I6" s="513" t="s">
        <v>117</v>
      </c>
      <c r="J6" s="515"/>
      <c r="K6" s="513" t="s">
        <v>117</v>
      </c>
      <c r="L6" s="515"/>
      <c r="M6" s="513" t="s">
        <v>117</v>
      </c>
      <c r="N6" s="515"/>
      <c r="O6" s="597" t="s">
        <v>117</v>
      </c>
      <c r="P6" s="599"/>
      <c r="Q6" s="597" t="s">
        <v>117</v>
      </c>
      <c r="R6" s="598"/>
      <c r="S6" s="514" t="s">
        <v>117</v>
      </c>
      <c r="T6" s="515"/>
      <c r="U6" s="467"/>
      <c r="V6" s="497"/>
    </row>
    <row r="7" spans="1:22" ht="18" customHeight="1" x14ac:dyDescent="0.2">
      <c r="A7" s="68">
        <v>3</v>
      </c>
      <c r="B7" s="231">
        <f>'Lane Draws'!CB34</f>
        <v>5</v>
      </c>
      <c r="C7" s="463" t="str">
        <f ca="1">IFERROR(INDIRECT("'"&amp;F7&amp;"-"&amp;A$2&amp;"'!H25"),VLOOKUP(B7,'U20 Non Counters'!$G$3:$I$86,2,FALSE))</f>
        <v>Rachel Johnstone</v>
      </c>
      <c r="D7" s="463" t="str">
        <f t="shared" ca="1" si="1"/>
        <v/>
      </c>
      <c r="E7" s="463" t="str">
        <f t="shared" ca="1" si="2"/>
        <v/>
      </c>
      <c r="F7" s="70" t="str">
        <f>IFERROR(IF(B7="","",VLOOKUP(B7,Teams!$A$12:$B$29,2,FALSE)),CONCATENATE("NC-",VLOOKUP(B7,'U20 Non Counters'!$G$3:$I$86,3,FALSE)))</f>
        <v>IH</v>
      </c>
      <c r="G7" s="514" t="s">
        <v>117</v>
      </c>
      <c r="H7" s="515"/>
      <c r="I7" s="513" t="s">
        <v>117</v>
      </c>
      <c r="J7" s="515"/>
      <c r="K7" s="513" t="s">
        <v>117</v>
      </c>
      <c r="L7" s="515"/>
      <c r="M7" s="513" t="s">
        <v>117</v>
      </c>
      <c r="N7" s="515"/>
      <c r="O7" s="597" t="s">
        <v>117</v>
      </c>
      <c r="P7" s="599"/>
      <c r="Q7" s="597" t="s">
        <v>117</v>
      </c>
      <c r="R7" s="598"/>
      <c r="S7" s="514" t="s">
        <v>117</v>
      </c>
      <c r="T7" s="515"/>
      <c r="U7" s="467"/>
      <c r="V7" s="497"/>
    </row>
    <row r="8" spans="1:22" ht="18" customHeight="1" x14ac:dyDescent="0.2">
      <c r="A8" s="68">
        <v>4</v>
      </c>
      <c r="B8" s="231">
        <f>'Lane Draws'!CB35</f>
        <v>4</v>
      </c>
      <c r="C8" s="463" t="str">
        <f ca="1">IFERROR(INDIRECT("'"&amp;F8&amp;"-"&amp;A$2&amp;"'!H25"),VLOOKUP(B8,'U20 Non Counters'!$G$3:$I$86,2,FALSE))</f>
        <v>Phoebe Moncur</v>
      </c>
      <c r="D8" s="463" t="str">
        <f t="shared" ca="1" si="1"/>
        <v/>
      </c>
      <c r="E8" s="463" t="str">
        <f t="shared" ca="1" si="2"/>
        <v/>
      </c>
      <c r="F8" s="70" t="str">
        <f>IFERROR(IF(B8="","",VLOOKUP(B8,Teams!$A$12:$B$29,2,FALSE)),CONCATENATE("NC-",VLOOKUP(B8,'U20 Non Counters'!$G$3:$I$86,3,FALSE)))</f>
        <v>DHH</v>
      </c>
      <c r="G8" s="514" t="s">
        <v>117</v>
      </c>
      <c r="H8" s="515"/>
      <c r="I8" s="513" t="s">
        <v>117</v>
      </c>
      <c r="J8" s="515"/>
      <c r="K8" s="513" t="s">
        <v>117</v>
      </c>
      <c r="L8" s="515"/>
      <c r="M8" s="513" t="s">
        <v>117</v>
      </c>
      <c r="N8" s="515"/>
      <c r="O8" s="597" t="s">
        <v>117</v>
      </c>
      <c r="P8" s="599"/>
      <c r="Q8" s="597" t="s">
        <v>117</v>
      </c>
      <c r="R8" s="598"/>
      <c r="S8" s="514" t="s">
        <v>117</v>
      </c>
      <c r="T8" s="515"/>
      <c r="U8" s="467"/>
      <c r="V8" s="497"/>
    </row>
    <row r="9" spans="1:22" ht="18" customHeight="1" x14ac:dyDescent="0.2">
      <c r="A9" s="68">
        <v>5</v>
      </c>
      <c r="B9" s="231">
        <f>'Lane Draws'!CB36</f>
        <v>6</v>
      </c>
      <c r="C9" s="463" t="str">
        <f ca="1">IFERROR(INDIRECT("'"&amp;F9&amp;"-"&amp;A$2&amp;"'!H25"),VLOOKUP(B9,'U20 Non Counters'!$G$3:$I$86,2,FALSE))</f>
        <v>Heather MacKinnon</v>
      </c>
      <c r="D9" s="463" t="str">
        <f t="shared" ca="1" si="1"/>
        <v/>
      </c>
      <c r="E9" s="463" t="str">
        <f t="shared" ca="1" si="2"/>
        <v/>
      </c>
      <c r="F9" s="70" t="str">
        <f>IFERROR(IF(B9="","",VLOOKUP(B9,Teams!$A$12:$B$29,2,FALSE)),CONCATENATE("NC-",VLOOKUP(B9,'U20 Non Counters'!$G$3:$I$86,3,FALSE)))</f>
        <v>ISA</v>
      </c>
      <c r="G9" s="514" t="s">
        <v>117</v>
      </c>
      <c r="H9" s="515"/>
      <c r="I9" s="513" t="s">
        <v>117</v>
      </c>
      <c r="J9" s="515"/>
      <c r="K9" s="513" t="s">
        <v>117</v>
      </c>
      <c r="L9" s="515"/>
      <c r="M9" s="513" t="s">
        <v>117</v>
      </c>
      <c r="N9" s="515"/>
      <c r="O9" s="597" t="s">
        <v>117</v>
      </c>
      <c r="P9" s="599"/>
      <c r="Q9" s="597" t="s">
        <v>117</v>
      </c>
      <c r="R9" s="598"/>
      <c r="S9" s="514" t="s">
        <v>117</v>
      </c>
      <c r="T9" s="515"/>
      <c r="U9" s="467"/>
      <c r="V9" s="497"/>
    </row>
    <row r="10" spans="1:22" ht="18" customHeight="1" x14ac:dyDescent="0.2">
      <c r="A10" s="68">
        <v>6</v>
      </c>
      <c r="B10" s="231">
        <f>'Lane Draws'!CB37</f>
        <v>2</v>
      </c>
      <c r="C10" s="463">
        <f ca="1">IFERROR(INDIRECT("'"&amp;F10&amp;"-"&amp;A$2&amp;"'!H25"),VLOOKUP(B10,'U20 Non Counters'!$G$3:$I$86,2,FALSE))</f>
        <v>0</v>
      </c>
      <c r="D10" s="463" t="str">
        <f t="shared" ca="1" si="1"/>
        <v/>
      </c>
      <c r="E10" s="463" t="str">
        <f t="shared" ca="1" si="2"/>
        <v/>
      </c>
      <c r="F10" s="70" t="str">
        <f>IFERROR(IF(B10="","",VLOOKUP(B10,Teams!$A$12:$B$29,2,FALSE)),CONCATENATE("NC-",VLOOKUP(B10,'U20 Non Counters'!$G$3:$I$86,3,FALSE)))</f>
        <v>ADAC</v>
      </c>
      <c r="G10" s="514" t="s">
        <v>117</v>
      </c>
      <c r="H10" s="515"/>
      <c r="I10" s="513" t="s">
        <v>117</v>
      </c>
      <c r="J10" s="515"/>
      <c r="K10" s="513" t="s">
        <v>117</v>
      </c>
      <c r="L10" s="515"/>
      <c r="M10" s="513" t="s">
        <v>117</v>
      </c>
      <c r="N10" s="515"/>
      <c r="O10" s="597" t="s">
        <v>117</v>
      </c>
      <c r="P10" s="599"/>
      <c r="Q10" s="597" t="s">
        <v>117</v>
      </c>
      <c r="R10" s="598"/>
      <c r="S10" s="514" t="s">
        <v>117</v>
      </c>
      <c r="T10" s="515"/>
      <c r="U10" s="467"/>
      <c r="V10" s="497"/>
    </row>
    <row r="11" spans="1:22" ht="18" customHeight="1" x14ac:dyDescent="0.2">
      <c r="A11" s="68">
        <v>7</v>
      </c>
      <c r="B11" s="231">
        <f>'Lane Draws'!CB38</f>
        <v>8</v>
      </c>
      <c r="C11" s="463" t="str">
        <f ca="1">IFERROR(INDIRECT("'"&amp;F11&amp;"-"&amp;A$2&amp;"'!H25"),VLOOKUP(B11,'U20 Non Counters'!$G$3:$I$86,2,FALSE))</f>
        <v>MAIRI WEIR</v>
      </c>
      <c r="D11" s="463" t="str">
        <f t="shared" ca="1" si="1"/>
        <v/>
      </c>
      <c r="E11" s="463" t="str">
        <f t="shared" ca="1" si="2"/>
        <v/>
      </c>
      <c r="F11" s="70" t="str">
        <f>IFERROR(IF(B11="","",VLOOKUP(B11,Teams!$A$12:$B$29,2,FALSE)),CONCATENATE("NC-",VLOOKUP(B11,'U20 Non Counters'!$G$3:$I$86,3,FALSE)))</f>
        <v>TN</v>
      </c>
      <c r="G11" s="514" t="s">
        <v>117</v>
      </c>
      <c r="H11" s="515"/>
      <c r="I11" s="513" t="s">
        <v>117</v>
      </c>
      <c r="J11" s="515"/>
      <c r="K11" s="513" t="s">
        <v>117</v>
      </c>
      <c r="L11" s="515"/>
      <c r="M11" s="513" t="s">
        <v>117</v>
      </c>
      <c r="N11" s="515"/>
      <c r="O11" s="597" t="s">
        <v>117</v>
      </c>
      <c r="P11" s="599"/>
      <c r="Q11" s="597" t="s">
        <v>117</v>
      </c>
      <c r="R11" s="598"/>
      <c r="S11" s="514" t="s">
        <v>117</v>
      </c>
      <c r="T11" s="515"/>
      <c r="U11" s="467"/>
      <c r="V11" s="497"/>
    </row>
    <row r="12" spans="1:22" ht="18" customHeight="1" x14ac:dyDescent="0.2">
      <c r="A12" s="68">
        <v>8</v>
      </c>
      <c r="B12" s="231">
        <f>'Lane Draws'!CB39</f>
        <v>3</v>
      </c>
      <c r="C12" s="463">
        <f ca="1">IFERROR(INDIRECT("'"&amp;F12&amp;"-"&amp;A$2&amp;"'!H25"),VLOOKUP(B12,'U20 Non Counters'!$G$3:$I$86,2,FALSE))</f>
        <v>0</v>
      </c>
      <c r="D12" s="463" t="str">
        <f t="shared" ca="1" si="1"/>
        <v/>
      </c>
      <c r="E12" s="463" t="str">
        <f t="shared" ca="1" si="2"/>
        <v/>
      </c>
      <c r="F12" s="70" t="str">
        <f>IFERROR(IF(B12="","",VLOOKUP(B12,Teams!$A$12:$B$29,2,FALSE)),CONCATENATE("NC-",VLOOKUP(B12,'U20 Non Counters'!$G$3:$I$86,3,FALSE)))</f>
        <v>BSAC</v>
      </c>
      <c r="G12" s="514" t="s">
        <v>117</v>
      </c>
      <c r="H12" s="515"/>
      <c r="I12" s="513" t="s">
        <v>117</v>
      </c>
      <c r="J12" s="515"/>
      <c r="K12" s="513" t="s">
        <v>117</v>
      </c>
      <c r="L12" s="515"/>
      <c r="M12" s="513" t="s">
        <v>117</v>
      </c>
      <c r="N12" s="515"/>
      <c r="O12" s="597" t="s">
        <v>117</v>
      </c>
      <c r="P12" s="599"/>
      <c r="Q12" s="597" t="s">
        <v>117</v>
      </c>
      <c r="R12" s="598"/>
      <c r="S12" s="514" t="s">
        <v>117</v>
      </c>
      <c r="T12" s="515"/>
      <c r="U12" s="467"/>
      <c r="V12" s="497"/>
    </row>
    <row r="13" spans="1:22" ht="18" customHeight="1" x14ac:dyDescent="0.2">
      <c r="A13" s="68">
        <v>9</v>
      </c>
      <c r="B13" s="231">
        <f>'Lane Draws'!CE32</f>
        <v>77</v>
      </c>
      <c r="C13" s="463">
        <f ca="1">IFERROR(INDIRECT("'"&amp;F13&amp;"-"&amp;A$2&amp;"'!H26"),VLOOKUP(B13,'U20 Non Counters'!$G$3:$I$86,2,FALSE))</f>
        <v>0</v>
      </c>
      <c r="D13" s="463" t="str">
        <f t="shared" ca="1" si="1"/>
        <v/>
      </c>
      <c r="E13" s="463" t="str">
        <f t="shared" ca="1" si="2"/>
        <v/>
      </c>
      <c r="F13" s="70" t="str">
        <f>IFERROR(IF(B13="","",VLOOKUP(B13,Teams!$A$12:$B$29,2,FALSE)),CONCATENATE("NC-",VLOOKUP(B13,'U20 Non Counters'!$G$3:$I$86,3,FALSE)))</f>
        <v>MAC_PSH</v>
      </c>
      <c r="G13" s="514" t="s">
        <v>117</v>
      </c>
      <c r="H13" s="515"/>
      <c r="I13" s="513" t="s">
        <v>117</v>
      </c>
      <c r="J13" s="515"/>
      <c r="K13" s="513" t="s">
        <v>117</v>
      </c>
      <c r="L13" s="515"/>
      <c r="M13" s="513" t="s">
        <v>117</v>
      </c>
      <c r="N13" s="515"/>
      <c r="O13" s="597" t="s">
        <v>117</v>
      </c>
      <c r="P13" s="599"/>
      <c r="Q13" s="597" t="s">
        <v>117</v>
      </c>
      <c r="R13" s="598"/>
      <c r="S13" s="514" t="s">
        <v>117</v>
      </c>
      <c r="T13" s="515"/>
      <c r="U13" s="467"/>
      <c r="V13" s="497"/>
    </row>
    <row r="14" spans="1:22" ht="18" customHeight="1" x14ac:dyDescent="0.2">
      <c r="A14" s="68">
        <v>10</v>
      </c>
      <c r="B14" s="231">
        <f>'Lane Draws'!CE33</f>
        <v>11</v>
      </c>
      <c r="C14" s="463">
        <f ca="1">IFERROR(INDIRECT("'"&amp;F14&amp;"-"&amp;A$2&amp;"'!H26"),VLOOKUP(B14,'U20 Non Counters'!$G$3:$I$86,2,FALSE))</f>
        <v>0</v>
      </c>
      <c r="D14" s="463" t="str">
        <f t="shared" ref="D14:D20" ca="1" si="3">IFERROR(INDIRECT("'"&amp;C14&amp;"'!d18"),"")</f>
        <v/>
      </c>
      <c r="E14" s="463" t="str">
        <f t="shared" ref="E14:E20" ca="1" si="4">IFERROR(INDIRECT("'"&amp;D14&amp;"'!d18"),"")</f>
        <v/>
      </c>
      <c r="F14" s="70" t="str">
        <f>IFERROR(IF(B14="","",VLOOKUP(B14,Teams!$A$12:$B$29,2,FALSE)),CONCATENATE("NC-",VLOOKUP(B14,'U20 Non Counters'!$G$3:$I$86,3,FALSE)))</f>
        <v>AAAC</v>
      </c>
      <c r="G14" s="514" t="s">
        <v>117</v>
      </c>
      <c r="H14" s="515"/>
      <c r="I14" s="513" t="s">
        <v>117</v>
      </c>
      <c r="J14" s="515"/>
      <c r="K14" s="513" t="s">
        <v>117</v>
      </c>
      <c r="L14" s="515"/>
      <c r="M14" s="513" t="s">
        <v>117</v>
      </c>
      <c r="N14" s="515"/>
      <c r="O14" s="597" t="s">
        <v>117</v>
      </c>
      <c r="P14" s="599"/>
      <c r="Q14" s="597" t="s">
        <v>117</v>
      </c>
      <c r="R14" s="598"/>
      <c r="S14" s="514" t="s">
        <v>117</v>
      </c>
      <c r="T14" s="515"/>
      <c r="U14" s="467"/>
      <c r="V14" s="497"/>
    </row>
    <row r="15" spans="1:22" ht="18" customHeight="1" x14ac:dyDescent="0.2">
      <c r="A15" s="68">
        <v>11</v>
      </c>
      <c r="B15" s="231">
        <f>'Lane Draws'!CE34</f>
        <v>55</v>
      </c>
      <c r="C15" s="463">
        <f ca="1">IFERROR(INDIRECT("'"&amp;F15&amp;"-"&amp;A$2&amp;"'!H26"),VLOOKUP(B15,'U20 Non Counters'!$G$3:$I$86,2,FALSE))</f>
        <v>0</v>
      </c>
      <c r="D15" s="463" t="str">
        <f t="shared" ca="1" si="3"/>
        <v/>
      </c>
      <c r="E15" s="463" t="str">
        <f t="shared" ca="1" si="4"/>
        <v/>
      </c>
      <c r="F15" s="70" t="str">
        <f>IFERROR(IF(B15="","",VLOOKUP(B15,Teams!$A$12:$B$29,2,FALSE)),CONCATENATE("NC-",VLOOKUP(B15,'U20 Non Counters'!$G$3:$I$86,3,FALSE)))</f>
        <v>IH</v>
      </c>
      <c r="G15" s="514" t="s">
        <v>117</v>
      </c>
      <c r="H15" s="515"/>
      <c r="I15" s="513" t="s">
        <v>117</v>
      </c>
      <c r="J15" s="515"/>
      <c r="K15" s="513" t="s">
        <v>117</v>
      </c>
      <c r="L15" s="515"/>
      <c r="M15" s="513" t="s">
        <v>117</v>
      </c>
      <c r="N15" s="515"/>
      <c r="O15" s="597" t="s">
        <v>117</v>
      </c>
      <c r="P15" s="599"/>
      <c r="Q15" s="597" t="s">
        <v>117</v>
      </c>
      <c r="R15" s="598"/>
      <c r="S15" s="514" t="s">
        <v>117</v>
      </c>
      <c r="T15" s="515"/>
      <c r="U15" s="467"/>
      <c r="V15" s="497"/>
    </row>
    <row r="16" spans="1:22" ht="18" customHeight="1" x14ac:dyDescent="0.2">
      <c r="A16" s="68">
        <v>12</v>
      </c>
      <c r="B16" s="231">
        <f>'Lane Draws'!CE35</f>
        <v>44</v>
      </c>
      <c r="C16" s="463" t="str">
        <f ca="1">IFERROR(INDIRECT("'"&amp;F16&amp;"-"&amp;A$2&amp;"'!H26"),VLOOKUP(B16,'U20 Non Counters'!$G$3:$I$86,2,FALSE))</f>
        <v>Chloe Brown</v>
      </c>
      <c r="D16" s="463" t="str">
        <f t="shared" ca="1" si="3"/>
        <v/>
      </c>
      <c r="E16" s="463" t="str">
        <f t="shared" ca="1" si="4"/>
        <v/>
      </c>
      <c r="F16" s="70" t="str">
        <f>IFERROR(IF(B16="","",VLOOKUP(B16,Teams!$A$12:$B$29,2,FALSE)),CONCATENATE("NC-",VLOOKUP(B16,'U20 Non Counters'!$G$3:$I$86,3,FALSE)))</f>
        <v>DHH</v>
      </c>
      <c r="G16" s="514" t="s">
        <v>117</v>
      </c>
      <c r="H16" s="515"/>
      <c r="I16" s="513" t="s">
        <v>117</v>
      </c>
      <c r="J16" s="515"/>
      <c r="K16" s="513" t="s">
        <v>117</v>
      </c>
      <c r="L16" s="515"/>
      <c r="M16" s="513" t="s">
        <v>117</v>
      </c>
      <c r="N16" s="515"/>
      <c r="O16" s="597" t="s">
        <v>117</v>
      </c>
      <c r="P16" s="599"/>
      <c r="Q16" s="597" t="s">
        <v>117</v>
      </c>
      <c r="R16" s="598"/>
      <c r="S16" s="514" t="s">
        <v>117</v>
      </c>
      <c r="T16" s="515"/>
      <c r="U16" s="467"/>
      <c r="V16" s="497"/>
    </row>
    <row r="17" spans="1:22" ht="18" customHeight="1" x14ac:dyDescent="0.2">
      <c r="A17" s="68">
        <v>13</v>
      </c>
      <c r="B17" s="231">
        <f>'Lane Draws'!CE36</f>
        <v>66</v>
      </c>
      <c r="C17" s="463" t="str">
        <f ca="1">IFERROR(INDIRECT("'"&amp;F17&amp;"-"&amp;A$2&amp;"'!H26"),VLOOKUP(B17,'U20 Non Counters'!$G$3:$I$86,2,FALSE))</f>
        <v>Angela Horne</v>
      </c>
      <c r="D17" s="463" t="str">
        <f t="shared" ca="1" si="3"/>
        <v/>
      </c>
      <c r="E17" s="463" t="str">
        <f t="shared" ca="1" si="4"/>
        <v/>
      </c>
      <c r="F17" s="70" t="str">
        <f>IFERROR(IF(B17="","",VLOOKUP(B17,Teams!$A$12:$B$29,2,FALSE)),CONCATENATE("NC-",VLOOKUP(B17,'U20 Non Counters'!$G$3:$I$86,3,FALSE)))</f>
        <v>ISA</v>
      </c>
      <c r="G17" s="514" t="s">
        <v>117</v>
      </c>
      <c r="H17" s="515"/>
      <c r="I17" s="513" t="s">
        <v>117</v>
      </c>
      <c r="J17" s="515"/>
      <c r="K17" s="513" t="s">
        <v>117</v>
      </c>
      <c r="L17" s="515"/>
      <c r="M17" s="513" t="s">
        <v>117</v>
      </c>
      <c r="N17" s="515"/>
      <c r="O17" s="597" t="s">
        <v>117</v>
      </c>
      <c r="P17" s="599"/>
      <c r="Q17" s="597" t="s">
        <v>117</v>
      </c>
      <c r="R17" s="598"/>
      <c r="S17" s="514" t="s">
        <v>117</v>
      </c>
      <c r="T17" s="515"/>
      <c r="U17" s="467"/>
      <c r="V17" s="497"/>
    </row>
    <row r="18" spans="1:22" ht="18" customHeight="1" x14ac:dyDescent="0.2">
      <c r="A18" s="68">
        <v>14</v>
      </c>
      <c r="B18" s="231">
        <f>'Lane Draws'!CE37</f>
        <v>22</v>
      </c>
      <c r="C18" s="463">
        <f ca="1">IFERROR(INDIRECT("'"&amp;F18&amp;"-"&amp;A$2&amp;"'!H26"),VLOOKUP(B18,'U20 Non Counters'!$G$3:$I$86,2,FALSE))</f>
        <v>0</v>
      </c>
      <c r="D18" s="463" t="str">
        <f t="shared" ca="1" si="3"/>
        <v/>
      </c>
      <c r="E18" s="463" t="str">
        <f t="shared" ca="1" si="4"/>
        <v/>
      </c>
      <c r="F18" s="70" t="str">
        <f>IFERROR(IF(B18="","",VLOOKUP(B18,Teams!$A$12:$B$29,2,FALSE)),CONCATENATE("NC-",VLOOKUP(B18,'U20 Non Counters'!$G$3:$I$86,3,FALSE)))</f>
        <v>ADAC</v>
      </c>
      <c r="G18" s="514" t="s">
        <v>117</v>
      </c>
      <c r="H18" s="515"/>
      <c r="I18" s="513" t="s">
        <v>117</v>
      </c>
      <c r="J18" s="515"/>
      <c r="K18" s="513" t="s">
        <v>117</v>
      </c>
      <c r="L18" s="515"/>
      <c r="M18" s="513" t="s">
        <v>117</v>
      </c>
      <c r="N18" s="515"/>
      <c r="O18" s="597" t="s">
        <v>117</v>
      </c>
      <c r="P18" s="599"/>
      <c r="Q18" s="597" t="s">
        <v>117</v>
      </c>
      <c r="R18" s="598"/>
      <c r="S18" s="514" t="s">
        <v>117</v>
      </c>
      <c r="T18" s="515"/>
      <c r="U18" s="467"/>
      <c r="V18" s="497"/>
    </row>
    <row r="19" spans="1:22" ht="18" customHeight="1" x14ac:dyDescent="0.2">
      <c r="A19" s="68">
        <v>15</v>
      </c>
      <c r="B19" s="231">
        <f>'Lane Draws'!CE38</f>
        <v>88</v>
      </c>
      <c r="C19" s="463" t="str">
        <f ca="1">IFERROR(INDIRECT("'"&amp;F19&amp;"-"&amp;A$2&amp;"'!H26"),VLOOKUP(B19,'U20 Non Counters'!$G$3:$I$86,2,FALSE))</f>
        <v>HEATHER WELSH</v>
      </c>
      <c r="D19" s="463" t="str">
        <f t="shared" ca="1" si="3"/>
        <v/>
      </c>
      <c r="E19" s="463" t="str">
        <f t="shared" ca="1" si="4"/>
        <v/>
      </c>
      <c r="F19" s="70" t="str">
        <f>IFERROR(IF(B19="","",VLOOKUP(B19,Teams!$A$12:$B$29,2,FALSE)),CONCATENATE("NC-",VLOOKUP(B19,'U20 Non Counters'!$G$3:$I$86,3,FALSE)))</f>
        <v>TN</v>
      </c>
      <c r="G19" s="514" t="s">
        <v>117</v>
      </c>
      <c r="H19" s="515"/>
      <c r="I19" s="513" t="s">
        <v>117</v>
      </c>
      <c r="J19" s="515"/>
      <c r="K19" s="513" t="s">
        <v>117</v>
      </c>
      <c r="L19" s="515"/>
      <c r="M19" s="513" t="s">
        <v>117</v>
      </c>
      <c r="N19" s="515"/>
      <c r="O19" s="597" t="s">
        <v>117</v>
      </c>
      <c r="P19" s="599"/>
      <c r="Q19" s="597" t="s">
        <v>117</v>
      </c>
      <c r="R19" s="598"/>
      <c r="S19" s="514" t="s">
        <v>117</v>
      </c>
      <c r="T19" s="515"/>
      <c r="U19" s="467"/>
      <c r="V19" s="497"/>
    </row>
    <row r="20" spans="1:22" ht="18" customHeight="1" thickBot="1" x14ac:dyDescent="0.25">
      <c r="A20" s="68">
        <v>16</v>
      </c>
      <c r="B20" s="231">
        <f>'Lane Draws'!CE39</f>
        <v>33</v>
      </c>
      <c r="C20" s="463">
        <f ca="1">IFERROR(INDIRECT("'"&amp;F20&amp;"-"&amp;A$2&amp;"'!H26"),VLOOKUP(B20,'U20 Non Counters'!$G$3:$I$86,2,FALSE))</f>
        <v>0</v>
      </c>
      <c r="D20" s="463" t="str">
        <f t="shared" ca="1" si="3"/>
        <v/>
      </c>
      <c r="E20" s="463" t="str">
        <f t="shared" ca="1" si="4"/>
        <v/>
      </c>
      <c r="F20" s="70" t="str">
        <f>IFERROR(IF(B20="","",VLOOKUP(B20,Teams!$A$12:$B$29,2,FALSE)),CONCATENATE("NC-",VLOOKUP(B20,'U20 Non Counters'!$G$3:$I$86,3,FALSE)))</f>
        <v>BSAC</v>
      </c>
      <c r="G20" s="514" t="s">
        <v>117</v>
      </c>
      <c r="H20" s="515"/>
      <c r="I20" s="513" t="s">
        <v>117</v>
      </c>
      <c r="J20" s="515"/>
      <c r="K20" s="513" t="s">
        <v>117</v>
      </c>
      <c r="L20" s="515"/>
      <c r="M20" s="513" t="s">
        <v>117</v>
      </c>
      <c r="N20" s="515"/>
      <c r="O20" s="597" t="s">
        <v>117</v>
      </c>
      <c r="P20" s="599"/>
      <c r="Q20" s="597" t="s">
        <v>117</v>
      </c>
      <c r="R20" s="598"/>
      <c r="S20" s="514" t="s">
        <v>117</v>
      </c>
      <c r="T20" s="515"/>
      <c r="U20" s="462"/>
      <c r="V20" s="520"/>
    </row>
    <row r="21" spans="1:22" ht="15.95" customHeight="1" thickBot="1" x14ac:dyDescent="0.25">
      <c r="A21" s="480" t="s">
        <v>118</v>
      </c>
      <c r="B21" s="481"/>
      <c r="C21" s="481"/>
      <c r="D21" s="481"/>
      <c r="E21" s="481"/>
      <c r="F21" s="481"/>
      <c r="G21" s="481"/>
      <c r="H21" s="481"/>
      <c r="I21" s="71"/>
      <c r="J21" s="480" t="s">
        <v>119</v>
      </c>
      <c r="K21" s="481"/>
      <c r="L21" s="481"/>
      <c r="M21" s="481"/>
      <c r="N21" s="481"/>
      <c r="O21" s="481"/>
      <c r="P21" s="481"/>
      <c r="Q21" s="481"/>
      <c r="R21" s="71"/>
      <c r="S21" s="480" t="s">
        <v>139</v>
      </c>
      <c r="T21" s="481"/>
      <c r="U21" s="481"/>
      <c r="V21" s="482"/>
    </row>
    <row r="22" spans="1:22" ht="15.95" customHeight="1" x14ac:dyDescent="0.2">
      <c r="A22" s="72" t="s">
        <v>140</v>
      </c>
      <c r="B22" s="73" t="s">
        <v>141</v>
      </c>
      <c r="C22" s="591" t="s">
        <v>108</v>
      </c>
      <c r="D22" s="592"/>
      <c r="E22" s="592"/>
      <c r="F22" s="228" t="s">
        <v>109</v>
      </c>
      <c r="G22" s="593" t="s">
        <v>116</v>
      </c>
      <c r="H22" s="593"/>
      <c r="I22" s="74" t="s">
        <v>142</v>
      </c>
      <c r="J22" s="72" t="s">
        <v>140</v>
      </c>
      <c r="K22" s="73" t="s">
        <v>141</v>
      </c>
      <c r="L22" s="594" t="s">
        <v>108</v>
      </c>
      <c r="M22" s="595"/>
      <c r="N22" s="596"/>
      <c r="O22" s="228" t="s">
        <v>109</v>
      </c>
      <c r="P22" s="593" t="s">
        <v>116</v>
      </c>
      <c r="Q22" s="593"/>
      <c r="R22" s="73" t="s">
        <v>142</v>
      </c>
      <c r="S22" s="585"/>
      <c r="T22" s="586"/>
      <c r="U22" s="586"/>
      <c r="V22" s="587"/>
    </row>
    <row r="23" spans="1:22" ht="15.95" customHeight="1" thickBot="1" x14ac:dyDescent="0.25">
      <c r="A23" s="229">
        <v>1</v>
      </c>
      <c r="B23" s="58"/>
      <c r="C23" s="484"/>
      <c r="D23" s="581"/>
      <c r="E23" s="581"/>
      <c r="F23" s="60"/>
      <c r="G23" s="513" t="s">
        <v>117</v>
      </c>
      <c r="H23" s="515"/>
      <c r="I23" s="75"/>
      <c r="J23" s="76" t="s">
        <v>143</v>
      </c>
      <c r="K23" s="58"/>
      <c r="L23" s="513"/>
      <c r="M23" s="502"/>
      <c r="N23" s="501"/>
      <c r="O23" s="60"/>
      <c r="P23" s="513" t="s">
        <v>117</v>
      </c>
      <c r="Q23" s="515"/>
      <c r="R23" s="59"/>
      <c r="S23" s="588"/>
      <c r="T23" s="589"/>
      <c r="U23" s="589"/>
      <c r="V23" s="590"/>
    </row>
    <row r="24" spans="1:22" ht="15.95" customHeight="1" x14ac:dyDescent="0.2">
      <c r="A24" s="229">
        <v>2</v>
      </c>
      <c r="B24" s="58"/>
      <c r="C24" s="484"/>
      <c r="D24" s="581"/>
      <c r="E24" s="581"/>
      <c r="F24" s="60"/>
      <c r="G24" s="513" t="s">
        <v>117</v>
      </c>
      <c r="H24" s="515"/>
      <c r="I24" s="75"/>
      <c r="J24" s="76" t="s">
        <v>144</v>
      </c>
      <c r="K24" s="58"/>
      <c r="L24" s="513"/>
      <c r="M24" s="502"/>
      <c r="N24" s="501"/>
      <c r="O24" s="60"/>
      <c r="P24" s="513" t="s">
        <v>117</v>
      </c>
      <c r="Q24" s="515"/>
      <c r="R24" s="59"/>
      <c r="S24" s="585"/>
      <c r="T24" s="586"/>
      <c r="U24" s="586"/>
      <c r="V24" s="587"/>
    </row>
    <row r="25" spans="1:22" ht="15.95" customHeight="1" thickBot="1" x14ac:dyDescent="0.25">
      <c r="A25" s="229">
        <v>3</v>
      </c>
      <c r="B25" s="58"/>
      <c r="C25" s="484"/>
      <c r="D25" s="581"/>
      <c r="E25" s="581"/>
      <c r="F25" s="60"/>
      <c r="G25" s="513" t="s">
        <v>117</v>
      </c>
      <c r="H25" s="515"/>
      <c r="I25" s="75"/>
      <c r="J25" s="76" t="s">
        <v>145</v>
      </c>
      <c r="K25" s="58"/>
      <c r="L25" s="513"/>
      <c r="M25" s="502"/>
      <c r="N25" s="501"/>
      <c r="O25" s="60"/>
      <c r="P25" s="513" t="s">
        <v>117</v>
      </c>
      <c r="Q25" s="515"/>
      <c r="R25" s="59"/>
      <c r="S25" s="588"/>
      <c r="T25" s="589"/>
      <c r="U25" s="589"/>
      <c r="V25" s="590"/>
    </row>
    <row r="26" spans="1:22" ht="15.95" customHeight="1" x14ac:dyDescent="0.2">
      <c r="A26" s="229">
        <v>4</v>
      </c>
      <c r="B26" s="58"/>
      <c r="C26" s="484"/>
      <c r="D26" s="581"/>
      <c r="E26" s="581"/>
      <c r="F26" s="60"/>
      <c r="G26" s="513" t="s">
        <v>117</v>
      </c>
      <c r="H26" s="515"/>
      <c r="I26" s="75"/>
      <c r="J26" s="76" t="s">
        <v>146</v>
      </c>
      <c r="K26" s="58"/>
      <c r="L26" s="513"/>
      <c r="M26" s="502"/>
      <c r="N26" s="501"/>
      <c r="O26" s="60"/>
      <c r="P26" s="513" t="s">
        <v>117</v>
      </c>
      <c r="Q26" s="515"/>
      <c r="R26" s="59"/>
      <c r="S26" s="585"/>
      <c r="T26" s="586"/>
      <c r="U26" s="586"/>
      <c r="V26" s="587"/>
    </row>
    <row r="27" spans="1:22" ht="15.95" customHeight="1" thickBot="1" x14ac:dyDescent="0.25">
      <c r="A27" s="229">
        <v>5</v>
      </c>
      <c r="B27" s="58"/>
      <c r="C27" s="484"/>
      <c r="D27" s="581"/>
      <c r="E27" s="581"/>
      <c r="F27" s="60"/>
      <c r="G27" s="513" t="s">
        <v>117</v>
      </c>
      <c r="H27" s="515"/>
      <c r="I27" s="75"/>
      <c r="J27" s="76" t="s">
        <v>147</v>
      </c>
      <c r="K27" s="58"/>
      <c r="L27" s="513"/>
      <c r="M27" s="502"/>
      <c r="N27" s="501"/>
      <c r="O27" s="60"/>
      <c r="P27" s="513" t="s">
        <v>117</v>
      </c>
      <c r="Q27" s="515"/>
      <c r="R27" s="59"/>
      <c r="S27" s="588"/>
      <c r="T27" s="589"/>
      <c r="U27" s="589"/>
      <c r="V27" s="590"/>
    </row>
    <row r="28" spans="1:22" ht="15.95" customHeight="1" thickBot="1" x14ac:dyDescent="0.25">
      <c r="A28" s="229">
        <v>6</v>
      </c>
      <c r="B28" s="58"/>
      <c r="C28" s="484"/>
      <c r="D28" s="581"/>
      <c r="E28" s="581"/>
      <c r="F28" s="60"/>
      <c r="G28" s="513" t="s">
        <v>117</v>
      </c>
      <c r="H28" s="515"/>
      <c r="I28" s="75"/>
      <c r="J28" s="76" t="s">
        <v>148</v>
      </c>
      <c r="K28" s="58"/>
      <c r="L28" s="513"/>
      <c r="M28" s="502"/>
      <c r="N28" s="501"/>
      <c r="O28" s="60"/>
      <c r="P28" s="513" t="s">
        <v>117</v>
      </c>
      <c r="Q28" s="515"/>
      <c r="R28" s="59"/>
      <c r="S28" s="582" t="s">
        <v>124</v>
      </c>
      <c r="T28" s="583"/>
      <c r="U28" s="583"/>
      <c r="V28" s="584"/>
    </row>
    <row r="29" spans="1:22" ht="15.95" customHeight="1" x14ac:dyDescent="0.2">
      <c r="A29" s="229">
        <v>7</v>
      </c>
      <c r="B29" s="58"/>
      <c r="C29" s="484"/>
      <c r="D29" s="581"/>
      <c r="E29" s="581"/>
      <c r="F29" s="60"/>
      <c r="G29" s="513" t="s">
        <v>117</v>
      </c>
      <c r="H29" s="515"/>
      <c r="I29" s="75"/>
      <c r="J29" s="76" t="s">
        <v>149</v>
      </c>
      <c r="K29" s="58"/>
      <c r="L29" s="513"/>
      <c r="M29" s="502"/>
      <c r="N29" s="501"/>
      <c r="O29" s="60"/>
      <c r="P29" s="513" t="s">
        <v>117</v>
      </c>
      <c r="Q29" s="515"/>
      <c r="R29" s="59"/>
      <c r="S29" s="585"/>
      <c r="T29" s="586"/>
      <c r="U29" s="586"/>
      <c r="V29" s="587"/>
    </row>
    <row r="30" spans="1:22" ht="15.95" customHeight="1" thickBot="1" x14ac:dyDescent="0.25">
      <c r="A30" s="230">
        <v>8</v>
      </c>
      <c r="B30" s="77"/>
      <c r="C30" s="475"/>
      <c r="D30" s="576"/>
      <c r="E30" s="576"/>
      <c r="F30" s="78"/>
      <c r="G30" s="577" t="s">
        <v>117</v>
      </c>
      <c r="H30" s="578"/>
      <c r="I30" s="79"/>
      <c r="J30" s="80" t="s">
        <v>150</v>
      </c>
      <c r="K30" s="77"/>
      <c r="L30" s="577"/>
      <c r="M30" s="579"/>
      <c r="N30" s="580"/>
      <c r="O30" s="78"/>
      <c r="P30" s="577" t="s">
        <v>117</v>
      </c>
      <c r="Q30" s="578"/>
      <c r="R30" s="81"/>
      <c r="S30" s="471"/>
      <c r="T30" s="472"/>
      <c r="U30" s="472"/>
      <c r="V30" s="473"/>
    </row>
  </sheetData>
  <sheetProtection algorithmName="SHA-512" hashValue="SfYv0BiIo6IzWPb1P/0zC1fYHRK+pE9v4mx6eIH7gvbDWy1pLNoonUpX7yEOu8lcqYezxAkRHIpETsQnsFpxhA==" saltValue="y+YA0NK1fSMHc55YmwsXlA==" spinCount="100000" sheet="1" objects="1" scenarios="1" selectLockedCells="1"/>
  <mergeCells count="222">
    <mergeCell ref="C29:E29"/>
    <mergeCell ref="G29:H29"/>
    <mergeCell ref="L29:N29"/>
    <mergeCell ref="P29:Q29"/>
    <mergeCell ref="S29:V29"/>
    <mergeCell ref="C30:E30"/>
    <mergeCell ref="G30:H30"/>
    <mergeCell ref="L30:N30"/>
    <mergeCell ref="P30:Q30"/>
    <mergeCell ref="S30:V30"/>
    <mergeCell ref="C27:E27"/>
    <mergeCell ref="G27:H27"/>
    <mergeCell ref="L27:N27"/>
    <mergeCell ref="P27:Q27"/>
    <mergeCell ref="S27:V27"/>
    <mergeCell ref="C28:E28"/>
    <mergeCell ref="G28:H28"/>
    <mergeCell ref="L28:N28"/>
    <mergeCell ref="P28:Q28"/>
    <mergeCell ref="S28:V28"/>
    <mergeCell ref="C25:E25"/>
    <mergeCell ref="G25:H25"/>
    <mergeCell ref="L25:N25"/>
    <mergeCell ref="P25:Q25"/>
    <mergeCell ref="S25:V25"/>
    <mergeCell ref="C26:E26"/>
    <mergeCell ref="G26:H26"/>
    <mergeCell ref="L26:N26"/>
    <mergeCell ref="P26:Q26"/>
    <mergeCell ref="S26:V26"/>
    <mergeCell ref="C23:E23"/>
    <mergeCell ref="G23:H23"/>
    <mergeCell ref="L23:N23"/>
    <mergeCell ref="P23:Q23"/>
    <mergeCell ref="S23:V23"/>
    <mergeCell ref="C24:E24"/>
    <mergeCell ref="G24:H24"/>
    <mergeCell ref="L24:N24"/>
    <mergeCell ref="P24:Q24"/>
    <mergeCell ref="S24:V24"/>
    <mergeCell ref="C22:E22"/>
    <mergeCell ref="G22:H22"/>
    <mergeCell ref="L22:N22"/>
    <mergeCell ref="P22:Q22"/>
    <mergeCell ref="S22:V22"/>
    <mergeCell ref="U19:V19"/>
    <mergeCell ref="C20:E20"/>
    <mergeCell ref="G20:H20"/>
    <mergeCell ref="I20:J20"/>
    <mergeCell ref="K20:L20"/>
    <mergeCell ref="M20:N20"/>
    <mergeCell ref="O20:P20"/>
    <mergeCell ref="Q20:R20"/>
    <mergeCell ref="S20:T20"/>
    <mergeCell ref="U20:V20"/>
    <mergeCell ref="C19:E19"/>
    <mergeCell ref="G19:H19"/>
    <mergeCell ref="I19:J19"/>
    <mergeCell ref="K19:L19"/>
    <mergeCell ref="M19:N19"/>
    <mergeCell ref="O19:P19"/>
    <mergeCell ref="Q19:R19"/>
    <mergeCell ref="S19:T19"/>
    <mergeCell ref="A21:H21"/>
    <mergeCell ref="J21:Q21"/>
    <mergeCell ref="S21:V21"/>
    <mergeCell ref="Q17:R17"/>
    <mergeCell ref="S17:T17"/>
    <mergeCell ref="U17:V17"/>
    <mergeCell ref="C18:E18"/>
    <mergeCell ref="G18:H18"/>
    <mergeCell ref="I18:J18"/>
    <mergeCell ref="K18:L18"/>
    <mergeCell ref="M18:N18"/>
    <mergeCell ref="O18:P18"/>
    <mergeCell ref="Q18:R18"/>
    <mergeCell ref="C17:E17"/>
    <mergeCell ref="G17:H17"/>
    <mergeCell ref="I17:J17"/>
    <mergeCell ref="K17:L17"/>
    <mergeCell ref="M17:N17"/>
    <mergeCell ref="O17:P17"/>
    <mergeCell ref="S18:T18"/>
    <mergeCell ref="U18:V18"/>
    <mergeCell ref="C16:E16"/>
    <mergeCell ref="G16:H16"/>
    <mergeCell ref="I16:J16"/>
    <mergeCell ref="K16:L16"/>
    <mergeCell ref="M16:N16"/>
    <mergeCell ref="O16:P16"/>
    <mergeCell ref="Q16:R16"/>
    <mergeCell ref="S16:T16"/>
    <mergeCell ref="U16:V16"/>
    <mergeCell ref="C15:E15"/>
    <mergeCell ref="G15:H15"/>
    <mergeCell ref="I15:J15"/>
    <mergeCell ref="K15:L15"/>
    <mergeCell ref="M15:N15"/>
    <mergeCell ref="O15:P15"/>
    <mergeCell ref="Q15:R15"/>
    <mergeCell ref="S15:T15"/>
    <mergeCell ref="U15:V15"/>
    <mergeCell ref="Q13:R13"/>
    <mergeCell ref="S13:T13"/>
    <mergeCell ref="U13:V13"/>
    <mergeCell ref="C14:E14"/>
    <mergeCell ref="G14:H14"/>
    <mergeCell ref="I14:J14"/>
    <mergeCell ref="K14:L14"/>
    <mergeCell ref="M14:N14"/>
    <mergeCell ref="O14:P14"/>
    <mergeCell ref="Q14:R14"/>
    <mergeCell ref="C13:E13"/>
    <mergeCell ref="G13:H13"/>
    <mergeCell ref="I13:J13"/>
    <mergeCell ref="K13:L13"/>
    <mergeCell ref="M13:N13"/>
    <mergeCell ref="O13:P13"/>
    <mergeCell ref="S14:T14"/>
    <mergeCell ref="U14:V14"/>
    <mergeCell ref="C12:E12"/>
    <mergeCell ref="G12:H12"/>
    <mergeCell ref="I12:J12"/>
    <mergeCell ref="K12:L12"/>
    <mergeCell ref="M12:N12"/>
    <mergeCell ref="O12:P12"/>
    <mergeCell ref="Q12:R12"/>
    <mergeCell ref="S12:T12"/>
    <mergeCell ref="U12:V12"/>
    <mergeCell ref="C11:E11"/>
    <mergeCell ref="G11:H11"/>
    <mergeCell ref="I11:J11"/>
    <mergeCell ref="K11:L11"/>
    <mergeCell ref="M11:N11"/>
    <mergeCell ref="O11:P11"/>
    <mergeCell ref="Q11:R11"/>
    <mergeCell ref="S11:T11"/>
    <mergeCell ref="U11:V11"/>
    <mergeCell ref="Q9:R9"/>
    <mergeCell ref="S9:T9"/>
    <mergeCell ref="U9:V9"/>
    <mergeCell ref="C10:E10"/>
    <mergeCell ref="G10:H10"/>
    <mergeCell ref="I10:J10"/>
    <mergeCell ref="K10:L10"/>
    <mergeCell ref="M10:N10"/>
    <mergeCell ref="O10:P10"/>
    <mergeCell ref="Q10:R10"/>
    <mergeCell ref="C9:E9"/>
    <mergeCell ref="G9:H9"/>
    <mergeCell ref="I9:J9"/>
    <mergeCell ref="K9:L9"/>
    <mergeCell ref="M9:N9"/>
    <mergeCell ref="O9:P9"/>
    <mergeCell ref="S10:T10"/>
    <mergeCell ref="U10:V10"/>
    <mergeCell ref="C8:E8"/>
    <mergeCell ref="G8:H8"/>
    <mergeCell ref="I8:J8"/>
    <mergeCell ref="K8:L8"/>
    <mergeCell ref="M8:N8"/>
    <mergeCell ref="O8:P8"/>
    <mergeCell ref="Q8:R8"/>
    <mergeCell ref="S8:T8"/>
    <mergeCell ref="U8:V8"/>
    <mergeCell ref="C7:E7"/>
    <mergeCell ref="G7:H7"/>
    <mergeCell ref="I7:J7"/>
    <mergeCell ref="K7:L7"/>
    <mergeCell ref="M7:N7"/>
    <mergeCell ref="O7:P7"/>
    <mergeCell ref="Q7:R7"/>
    <mergeCell ref="S7:T7"/>
    <mergeCell ref="U7:V7"/>
    <mergeCell ref="Q5:R5"/>
    <mergeCell ref="S5:T5"/>
    <mergeCell ref="U5:V5"/>
    <mergeCell ref="C6:E6"/>
    <mergeCell ref="G6:H6"/>
    <mergeCell ref="I6:J6"/>
    <mergeCell ref="K6:L6"/>
    <mergeCell ref="M6:N6"/>
    <mergeCell ref="O6:P6"/>
    <mergeCell ref="Q6:R6"/>
    <mergeCell ref="C5:E5"/>
    <mergeCell ref="G5:H5"/>
    <mergeCell ref="I5:J5"/>
    <mergeCell ref="K5:L5"/>
    <mergeCell ref="M5:N5"/>
    <mergeCell ref="O5:P5"/>
    <mergeCell ref="S6:T6"/>
    <mergeCell ref="U6:V6"/>
    <mergeCell ref="S3:T3"/>
    <mergeCell ref="U3:V3"/>
    <mergeCell ref="G4:H4"/>
    <mergeCell ref="I4:J4"/>
    <mergeCell ref="K4:L4"/>
    <mergeCell ref="M4:N4"/>
    <mergeCell ref="O4:P4"/>
    <mergeCell ref="Q4:R4"/>
    <mergeCell ref="S4:T4"/>
    <mergeCell ref="U4:V4"/>
    <mergeCell ref="A3:A4"/>
    <mergeCell ref="B3:B4"/>
    <mergeCell ref="C3:E4"/>
    <mergeCell ref="G3:H3"/>
    <mergeCell ref="I3:J3"/>
    <mergeCell ref="K3:L3"/>
    <mergeCell ref="M3:N3"/>
    <mergeCell ref="O3:P3"/>
    <mergeCell ref="Q3:R3"/>
    <mergeCell ref="A1:E1"/>
    <mergeCell ref="F1:H1"/>
    <mergeCell ref="I1:K1"/>
    <mergeCell ref="L1:O1"/>
    <mergeCell ref="P1:V1"/>
    <mergeCell ref="A2:B2"/>
    <mergeCell ref="C2:D2"/>
    <mergeCell ref="E2:I2"/>
    <mergeCell ref="J2:L2"/>
    <mergeCell ref="M2:Q2"/>
    <mergeCell ref="R2:V2"/>
  </mergeCells>
  <conditionalFormatting sqref="P1:V1">
    <cfRule type="expression" dxfId="1" priority="1">
      <formula>$P$1&lt;&gt;0</formula>
    </cfRule>
  </conditionalFormatting>
  <printOptions horizontalCentered="1"/>
  <pageMargins left="0.23622047244094491" right="0.23622047244094491" top="0.43307086614173229" bottom="0.39370078740157483" header="0.23622047244094491" footer="0.23622047244094491"/>
  <pageSetup paperSize="9" scale="98" orientation="landscape" horizontalDpi="300" verticalDpi="300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39">
    <tabColor theme="4" tint="0.79998168889431442"/>
    <pageSetUpPr fitToPage="1"/>
  </sheetPr>
  <dimension ref="A1:V30"/>
  <sheetViews>
    <sheetView showZeros="0" workbookViewId="0">
      <selection activeCell="E186" sqref="E186"/>
    </sheetView>
  </sheetViews>
  <sheetFormatPr defaultRowHeight="12.75" x14ac:dyDescent="0.2"/>
  <cols>
    <col min="1" max="1" width="4.85546875" style="53" customWidth="1"/>
    <col min="2" max="2" width="5.140625" style="53" customWidth="1"/>
    <col min="3" max="5" width="6.5703125" style="53" customWidth="1"/>
    <col min="6" max="6" width="11.7109375" style="53" customWidth="1"/>
    <col min="7" max="22" width="6.5703125" style="53" customWidth="1"/>
    <col min="23" max="16384" width="9.140625" style="53"/>
  </cols>
  <sheetData>
    <row r="1" spans="1:22" ht="24.95" customHeight="1" x14ac:dyDescent="0.2">
      <c r="A1" s="623" t="s">
        <v>125</v>
      </c>
      <c r="B1" s="624"/>
      <c r="C1" s="624"/>
      <c r="D1" s="624"/>
      <c r="E1" s="624"/>
      <c r="F1" s="625">
        <f ca="1">TODAY()</f>
        <v>43214</v>
      </c>
      <c r="G1" s="544"/>
      <c r="H1" s="545"/>
      <c r="I1" s="626" t="s">
        <v>126</v>
      </c>
      <c r="J1" s="627"/>
      <c r="K1" s="628"/>
      <c r="L1" s="626" t="s">
        <v>210</v>
      </c>
      <c r="M1" s="629"/>
      <c r="N1" s="629"/>
      <c r="O1" s="629"/>
      <c r="P1" s="607" t="str">
        <f>IF('Lane Draws'!$CH$42-COUNTIF('Lane Draws'!$CH$32:$CM$39,"&gt;88")=0,0,CONCATENATE('Lane Draws'!$CH$42-COUNTIF('Lane Draws'!$CH$32:$CM$39,"&gt;88"), " Non Counters to put in lanes"))</f>
        <v>1 Non Counters to put in lanes</v>
      </c>
      <c r="Q1" s="608"/>
      <c r="R1" s="608"/>
      <c r="S1" s="608"/>
      <c r="T1" s="608"/>
      <c r="U1" s="608"/>
      <c r="V1" s="609"/>
    </row>
    <row r="2" spans="1:22" ht="24.95" customHeight="1" thickBot="1" x14ac:dyDescent="0.25">
      <c r="A2" s="574" t="s">
        <v>201</v>
      </c>
      <c r="B2" s="575"/>
      <c r="C2" s="636" t="s">
        <v>204</v>
      </c>
      <c r="D2" s="636"/>
      <c r="E2" s="600" t="s">
        <v>7</v>
      </c>
      <c r="F2" s="600"/>
      <c r="G2" s="600"/>
      <c r="H2" s="600"/>
      <c r="I2" s="601"/>
      <c r="J2" s="610" t="s">
        <v>127</v>
      </c>
      <c r="K2" s="610"/>
      <c r="L2" s="610"/>
      <c r="M2" s="610" t="s">
        <v>104</v>
      </c>
      <c r="N2" s="610"/>
      <c r="O2" s="610"/>
      <c r="P2" s="610"/>
      <c r="Q2" s="610"/>
      <c r="R2" s="610" t="s">
        <v>105</v>
      </c>
      <c r="S2" s="611"/>
      <c r="T2" s="611"/>
      <c r="U2" s="611"/>
      <c r="V2" s="612"/>
    </row>
    <row r="3" spans="1:22" x14ac:dyDescent="0.2">
      <c r="A3" s="613" t="s">
        <v>128</v>
      </c>
      <c r="B3" s="615" t="s">
        <v>129</v>
      </c>
      <c r="C3" s="617" t="s">
        <v>130</v>
      </c>
      <c r="D3" s="618"/>
      <c r="E3" s="619"/>
      <c r="F3" s="67"/>
      <c r="G3" s="621" t="s">
        <v>131</v>
      </c>
      <c r="H3" s="622"/>
      <c r="I3" s="622" t="s">
        <v>132</v>
      </c>
      <c r="J3" s="622"/>
      <c r="K3" s="622" t="s">
        <v>133</v>
      </c>
      <c r="L3" s="622"/>
      <c r="M3" s="622" t="s">
        <v>134</v>
      </c>
      <c r="N3" s="622"/>
      <c r="O3" s="630" t="s">
        <v>135</v>
      </c>
      <c r="P3" s="630"/>
      <c r="Q3" s="631" t="s">
        <v>136</v>
      </c>
      <c r="R3" s="631"/>
      <c r="S3" s="622" t="s">
        <v>137</v>
      </c>
      <c r="T3" s="622"/>
      <c r="U3" s="632"/>
      <c r="V3" s="633"/>
    </row>
    <row r="4" spans="1:22" ht="36" customHeight="1" x14ac:dyDescent="0.2">
      <c r="A4" s="614"/>
      <c r="B4" s="616"/>
      <c r="C4" s="620"/>
      <c r="D4" s="618"/>
      <c r="E4" s="619"/>
      <c r="F4" s="226" t="s">
        <v>109</v>
      </c>
      <c r="G4" s="634" t="s">
        <v>116</v>
      </c>
      <c r="H4" s="635"/>
      <c r="I4" s="634" t="s">
        <v>116</v>
      </c>
      <c r="J4" s="635"/>
      <c r="K4" s="634" t="s">
        <v>116</v>
      </c>
      <c r="L4" s="635"/>
      <c r="M4" s="634" t="s">
        <v>116</v>
      </c>
      <c r="N4" s="635"/>
      <c r="O4" s="602" t="s">
        <v>116</v>
      </c>
      <c r="P4" s="603"/>
      <c r="Q4" s="602" t="s">
        <v>116</v>
      </c>
      <c r="R4" s="603"/>
      <c r="S4" s="604" t="s">
        <v>116</v>
      </c>
      <c r="T4" s="526"/>
      <c r="U4" s="605" t="s">
        <v>138</v>
      </c>
      <c r="V4" s="606"/>
    </row>
    <row r="5" spans="1:22" ht="18" customHeight="1" x14ac:dyDescent="0.2">
      <c r="A5" s="68">
        <v>1</v>
      </c>
      <c r="B5" s="231">
        <f>'Lane Draws'!CH32</f>
        <v>7</v>
      </c>
      <c r="C5" s="463">
        <f ca="1">IFERROR(INDIRECT("'"&amp;F5&amp;"-"&amp;A$2&amp;"'!D27"),VLOOKUP(B5,'U20 Non Counters'!$B$3:$D$86,2,FALSE))</f>
        <v>0</v>
      </c>
      <c r="D5" s="463" t="str">
        <f t="shared" ref="D5:E5" ca="1" si="0">IFERROR(INDIRECT("'"&amp;C5&amp;"'!d18"),"")</f>
        <v/>
      </c>
      <c r="E5" s="463" t="str">
        <f t="shared" ca="1" si="0"/>
        <v/>
      </c>
      <c r="F5" s="70" t="str">
        <f>IFERROR(IF(B5="","",VLOOKUP(B5,Teams!$A$12:$B$29,2,FALSE)),CONCATENATE("NC-",VLOOKUP(B5,'U20 Non Counters'!$B$3:$D$86,3,FALSE)))</f>
        <v>MAC_PSH</v>
      </c>
      <c r="G5" s="514" t="s">
        <v>117</v>
      </c>
      <c r="H5" s="515"/>
      <c r="I5" s="513" t="s">
        <v>117</v>
      </c>
      <c r="J5" s="515"/>
      <c r="K5" s="513" t="s">
        <v>117</v>
      </c>
      <c r="L5" s="515"/>
      <c r="M5" s="513" t="s">
        <v>117</v>
      </c>
      <c r="N5" s="515"/>
      <c r="O5" s="597" t="s">
        <v>117</v>
      </c>
      <c r="P5" s="599"/>
      <c r="Q5" s="597" t="s">
        <v>117</v>
      </c>
      <c r="R5" s="598"/>
      <c r="S5" s="514" t="s">
        <v>117</v>
      </c>
      <c r="T5" s="515"/>
      <c r="U5" s="467"/>
      <c r="V5" s="497"/>
    </row>
    <row r="6" spans="1:22" ht="18" customHeight="1" x14ac:dyDescent="0.2">
      <c r="A6" s="68">
        <v>2</v>
      </c>
      <c r="B6" s="231">
        <f>'Lane Draws'!CH33</f>
        <v>1</v>
      </c>
      <c r="C6" s="463">
        <f ca="1">IFERROR(INDIRECT("'"&amp;F6&amp;"-"&amp;A$2&amp;"'!D27"),VLOOKUP(B6,'U20 Non Counters'!$B$3:$D$86,2,FALSE))</f>
        <v>0</v>
      </c>
      <c r="D6" s="463" t="str">
        <f t="shared" ref="D6:D13" ca="1" si="1">IFERROR(INDIRECT("'"&amp;C6&amp;"'!d18"),"")</f>
        <v/>
      </c>
      <c r="E6" s="463" t="str">
        <f t="shared" ref="E6:E13" ca="1" si="2">IFERROR(INDIRECT("'"&amp;D6&amp;"'!d18"),"")</f>
        <v/>
      </c>
      <c r="F6" s="70" t="str">
        <f>IFERROR(IF(B6="","",VLOOKUP(B6,Teams!$A$12:$B$29,2,FALSE)),CONCATENATE("NC-",VLOOKUP(B6,'U20 Non Counters'!$B$3:$D$86,3,FALSE)))</f>
        <v>AAAC</v>
      </c>
      <c r="G6" s="514" t="s">
        <v>117</v>
      </c>
      <c r="H6" s="515"/>
      <c r="I6" s="513" t="s">
        <v>117</v>
      </c>
      <c r="J6" s="515"/>
      <c r="K6" s="513" t="s">
        <v>117</v>
      </c>
      <c r="L6" s="515"/>
      <c r="M6" s="513" t="s">
        <v>117</v>
      </c>
      <c r="N6" s="515"/>
      <c r="O6" s="597" t="s">
        <v>117</v>
      </c>
      <c r="P6" s="599"/>
      <c r="Q6" s="597" t="s">
        <v>117</v>
      </c>
      <c r="R6" s="598"/>
      <c r="S6" s="514" t="s">
        <v>117</v>
      </c>
      <c r="T6" s="515"/>
      <c r="U6" s="467"/>
      <c r="V6" s="497"/>
    </row>
    <row r="7" spans="1:22" ht="18" customHeight="1" x14ac:dyDescent="0.2">
      <c r="A7" s="68">
        <v>3</v>
      </c>
      <c r="B7" s="231">
        <f>'Lane Draws'!CH34</f>
        <v>5</v>
      </c>
      <c r="C7" s="463">
        <f ca="1">IFERROR(INDIRECT("'"&amp;F7&amp;"-"&amp;A$2&amp;"'!D27"),VLOOKUP(B7,'U20 Non Counters'!$B$3:$D$86,2,FALSE))</f>
        <v>0</v>
      </c>
      <c r="D7" s="463" t="str">
        <f t="shared" ca="1" si="1"/>
        <v/>
      </c>
      <c r="E7" s="463" t="str">
        <f t="shared" ca="1" si="2"/>
        <v/>
      </c>
      <c r="F7" s="70" t="str">
        <f>IFERROR(IF(B7="","",VLOOKUP(B7,Teams!$A$12:$B$29,2,FALSE)),CONCATENATE("NC-",VLOOKUP(B7,'U20 Non Counters'!$B$3:$D$86,3,FALSE)))</f>
        <v>IH</v>
      </c>
      <c r="G7" s="514" t="s">
        <v>117</v>
      </c>
      <c r="H7" s="515"/>
      <c r="I7" s="513" t="s">
        <v>117</v>
      </c>
      <c r="J7" s="515"/>
      <c r="K7" s="513" t="s">
        <v>117</v>
      </c>
      <c r="L7" s="515"/>
      <c r="M7" s="513" t="s">
        <v>117</v>
      </c>
      <c r="N7" s="515"/>
      <c r="O7" s="597" t="s">
        <v>117</v>
      </c>
      <c r="P7" s="599"/>
      <c r="Q7" s="597" t="s">
        <v>117</v>
      </c>
      <c r="R7" s="598"/>
      <c r="S7" s="514" t="s">
        <v>117</v>
      </c>
      <c r="T7" s="515"/>
      <c r="U7" s="467"/>
      <c r="V7" s="497"/>
    </row>
    <row r="8" spans="1:22" ht="18" customHeight="1" x14ac:dyDescent="0.2">
      <c r="A8" s="68">
        <v>4</v>
      </c>
      <c r="B8" s="231">
        <f>'Lane Draws'!CH35</f>
        <v>4</v>
      </c>
      <c r="C8" s="463" t="str">
        <f ca="1">IFERROR(INDIRECT("'"&amp;F8&amp;"-"&amp;A$2&amp;"'!D27"),VLOOKUP(B8,'U20 Non Counters'!$B$3:$D$86,2,FALSE))</f>
        <v>Kris Hernandez</v>
      </c>
      <c r="D8" s="463" t="str">
        <f t="shared" ca="1" si="1"/>
        <v/>
      </c>
      <c r="E8" s="463" t="str">
        <f t="shared" ca="1" si="2"/>
        <v/>
      </c>
      <c r="F8" s="70" t="str">
        <f>IFERROR(IF(B8="","",VLOOKUP(B8,Teams!$A$12:$B$29,2,FALSE)),CONCATENATE("NC-",VLOOKUP(B8,'U20 Non Counters'!$B$3:$D$86,3,FALSE)))</f>
        <v>DHH</v>
      </c>
      <c r="G8" s="514" t="s">
        <v>117</v>
      </c>
      <c r="H8" s="515"/>
      <c r="I8" s="513" t="s">
        <v>117</v>
      </c>
      <c r="J8" s="515"/>
      <c r="K8" s="513" t="s">
        <v>117</v>
      </c>
      <c r="L8" s="515"/>
      <c r="M8" s="513" t="s">
        <v>117</v>
      </c>
      <c r="N8" s="515"/>
      <c r="O8" s="597" t="s">
        <v>117</v>
      </c>
      <c r="P8" s="599"/>
      <c r="Q8" s="597" t="s">
        <v>117</v>
      </c>
      <c r="R8" s="598"/>
      <c r="S8" s="514" t="s">
        <v>117</v>
      </c>
      <c r="T8" s="515"/>
      <c r="U8" s="467"/>
      <c r="V8" s="497"/>
    </row>
    <row r="9" spans="1:22" ht="18" customHeight="1" x14ac:dyDescent="0.2">
      <c r="A9" s="68">
        <v>5</v>
      </c>
      <c r="B9" s="231">
        <f>'Lane Draws'!CH36</f>
        <v>6</v>
      </c>
      <c r="C9" s="463" t="str">
        <f ca="1">IFERROR(INDIRECT("'"&amp;F9&amp;"-"&amp;A$2&amp;"'!D27"),VLOOKUP(B9,'U20 Non Counters'!$B$3:$D$86,2,FALSE))</f>
        <v>Jeremiasz Kaluzinski</v>
      </c>
      <c r="D9" s="463" t="str">
        <f t="shared" ca="1" si="1"/>
        <v/>
      </c>
      <c r="E9" s="463" t="str">
        <f t="shared" ca="1" si="2"/>
        <v/>
      </c>
      <c r="F9" s="70" t="str">
        <f>IFERROR(IF(B9="","",VLOOKUP(B9,Teams!$A$12:$B$29,2,FALSE)),CONCATENATE("NC-",VLOOKUP(B9,'U20 Non Counters'!$B$3:$D$86,3,FALSE)))</f>
        <v>ISA</v>
      </c>
      <c r="G9" s="514" t="s">
        <v>117</v>
      </c>
      <c r="H9" s="515"/>
      <c r="I9" s="513" t="s">
        <v>117</v>
      </c>
      <c r="J9" s="515"/>
      <c r="K9" s="513" t="s">
        <v>117</v>
      </c>
      <c r="L9" s="515"/>
      <c r="M9" s="513" t="s">
        <v>117</v>
      </c>
      <c r="N9" s="515"/>
      <c r="O9" s="597" t="s">
        <v>117</v>
      </c>
      <c r="P9" s="599"/>
      <c r="Q9" s="597" t="s">
        <v>117</v>
      </c>
      <c r="R9" s="598"/>
      <c r="S9" s="514" t="s">
        <v>117</v>
      </c>
      <c r="T9" s="515"/>
      <c r="U9" s="467"/>
      <c r="V9" s="497"/>
    </row>
    <row r="10" spans="1:22" ht="18" customHeight="1" x14ac:dyDescent="0.2">
      <c r="A10" s="68">
        <v>6</v>
      </c>
      <c r="B10" s="231">
        <f>'Lane Draws'!CH37</f>
        <v>2</v>
      </c>
      <c r="C10" s="463">
        <f ca="1">IFERROR(INDIRECT("'"&amp;F10&amp;"-"&amp;A$2&amp;"'!D27"),VLOOKUP(B10,'U20 Non Counters'!$B$3:$D$86,2,FALSE))</f>
        <v>0</v>
      </c>
      <c r="D10" s="463" t="str">
        <f t="shared" ca="1" si="1"/>
        <v/>
      </c>
      <c r="E10" s="463" t="str">
        <f t="shared" ca="1" si="2"/>
        <v/>
      </c>
      <c r="F10" s="70" t="str">
        <f>IFERROR(IF(B10="","",VLOOKUP(B10,Teams!$A$12:$B$29,2,FALSE)),CONCATENATE("NC-",VLOOKUP(B10,'U20 Non Counters'!$B$3:$D$86,3,FALSE)))</f>
        <v>ADAC</v>
      </c>
      <c r="G10" s="514" t="s">
        <v>117</v>
      </c>
      <c r="H10" s="515"/>
      <c r="I10" s="513" t="s">
        <v>117</v>
      </c>
      <c r="J10" s="515"/>
      <c r="K10" s="513" t="s">
        <v>117</v>
      </c>
      <c r="L10" s="515"/>
      <c r="M10" s="513" t="s">
        <v>117</v>
      </c>
      <c r="N10" s="515"/>
      <c r="O10" s="597" t="s">
        <v>117</v>
      </c>
      <c r="P10" s="599"/>
      <c r="Q10" s="597" t="s">
        <v>117</v>
      </c>
      <c r="R10" s="598"/>
      <c r="S10" s="514" t="s">
        <v>117</v>
      </c>
      <c r="T10" s="515"/>
      <c r="U10" s="467"/>
      <c r="V10" s="497"/>
    </row>
    <row r="11" spans="1:22" ht="18" customHeight="1" x14ac:dyDescent="0.2">
      <c r="A11" s="68">
        <v>7</v>
      </c>
      <c r="B11" s="231">
        <f>'Lane Draws'!CH38</f>
        <v>8</v>
      </c>
      <c r="C11" s="463" t="str">
        <f ca="1">IFERROR(INDIRECT("'"&amp;F11&amp;"-"&amp;A$2&amp;"'!D27"),VLOOKUP(B11,'U20 Non Counters'!$B$3:$D$86,2,FALSE))</f>
        <v>ANDREW STOKER</v>
      </c>
      <c r="D11" s="463" t="str">
        <f t="shared" ca="1" si="1"/>
        <v/>
      </c>
      <c r="E11" s="463" t="str">
        <f t="shared" ca="1" si="2"/>
        <v/>
      </c>
      <c r="F11" s="70" t="str">
        <f>IFERROR(IF(B11="","",VLOOKUP(B11,Teams!$A$12:$B$29,2,FALSE)),CONCATENATE("NC-",VLOOKUP(B11,'U20 Non Counters'!$B$3:$D$86,3,FALSE)))</f>
        <v>TN</v>
      </c>
      <c r="G11" s="514" t="s">
        <v>117</v>
      </c>
      <c r="H11" s="515"/>
      <c r="I11" s="513" t="s">
        <v>117</v>
      </c>
      <c r="J11" s="515"/>
      <c r="K11" s="513" t="s">
        <v>117</v>
      </c>
      <c r="L11" s="515"/>
      <c r="M11" s="513" t="s">
        <v>117</v>
      </c>
      <c r="N11" s="515"/>
      <c r="O11" s="597" t="s">
        <v>117</v>
      </c>
      <c r="P11" s="599"/>
      <c r="Q11" s="597" t="s">
        <v>117</v>
      </c>
      <c r="R11" s="598"/>
      <c r="S11" s="514" t="s">
        <v>117</v>
      </c>
      <c r="T11" s="515"/>
      <c r="U11" s="467"/>
      <c r="V11" s="497"/>
    </row>
    <row r="12" spans="1:22" ht="18" customHeight="1" x14ac:dyDescent="0.2">
      <c r="A12" s="68">
        <v>8</v>
      </c>
      <c r="B12" s="231">
        <f>'Lane Draws'!CH39</f>
        <v>3</v>
      </c>
      <c r="C12" s="463">
        <f ca="1">IFERROR(INDIRECT("'"&amp;F12&amp;"-"&amp;A$2&amp;"'!D27"),VLOOKUP(B12,'U20 Non Counters'!$B$3:$D$86,2,FALSE))</f>
        <v>0</v>
      </c>
      <c r="D12" s="463" t="str">
        <f t="shared" ca="1" si="1"/>
        <v/>
      </c>
      <c r="E12" s="463" t="str">
        <f t="shared" ca="1" si="2"/>
        <v/>
      </c>
      <c r="F12" s="70" t="str">
        <f>IFERROR(IF(B12="","",VLOOKUP(B12,Teams!$A$12:$B$29,2,FALSE)),CONCATENATE("NC-",VLOOKUP(B12,'U20 Non Counters'!$B$3:$D$86,3,FALSE)))</f>
        <v>BSAC</v>
      </c>
      <c r="G12" s="514" t="s">
        <v>117</v>
      </c>
      <c r="H12" s="515"/>
      <c r="I12" s="513" t="s">
        <v>117</v>
      </c>
      <c r="J12" s="515"/>
      <c r="K12" s="513" t="s">
        <v>117</v>
      </c>
      <c r="L12" s="515"/>
      <c r="M12" s="513" t="s">
        <v>117</v>
      </c>
      <c r="N12" s="515"/>
      <c r="O12" s="597" t="s">
        <v>117</v>
      </c>
      <c r="P12" s="599"/>
      <c r="Q12" s="597" t="s">
        <v>117</v>
      </c>
      <c r="R12" s="598"/>
      <c r="S12" s="514" t="s">
        <v>117</v>
      </c>
      <c r="T12" s="515"/>
      <c r="U12" s="467"/>
      <c r="V12" s="497"/>
    </row>
    <row r="13" spans="1:22" ht="18" customHeight="1" x14ac:dyDescent="0.2">
      <c r="A13" s="68">
        <v>9</v>
      </c>
      <c r="B13" s="231">
        <f>'Lane Draws'!CK32</f>
        <v>77</v>
      </c>
      <c r="C13" s="463">
        <f ca="1">IFERROR(INDIRECT("'"&amp;F13&amp;"-"&amp;A$2&amp;"'!D28"),VLOOKUP(B13,'U20 Non Counters'!$B$3:$D$86,2,FALSE))</f>
        <v>0</v>
      </c>
      <c r="D13" s="463" t="str">
        <f t="shared" ca="1" si="1"/>
        <v/>
      </c>
      <c r="E13" s="463" t="str">
        <f t="shared" ca="1" si="2"/>
        <v/>
      </c>
      <c r="F13" s="70" t="str">
        <f>IFERROR(IF(B13="","",VLOOKUP(B13,Teams!$A$12:$B$29,2,FALSE)),CONCATENATE("NC-",VLOOKUP(B13,'U20 Non Counters'!$B$3:$D$86,3,FALSE)))</f>
        <v>MAC_PSH</v>
      </c>
      <c r="G13" s="514" t="s">
        <v>117</v>
      </c>
      <c r="H13" s="515"/>
      <c r="I13" s="513" t="s">
        <v>117</v>
      </c>
      <c r="J13" s="515"/>
      <c r="K13" s="513" t="s">
        <v>117</v>
      </c>
      <c r="L13" s="515"/>
      <c r="M13" s="513" t="s">
        <v>117</v>
      </c>
      <c r="N13" s="515"/>
      <c r="O13" s="597" t="s">
        <v>117</v>
      </c>
      <c r="P13" s="599"/>
      <c r="Q13" s="597" t="s">
        <v>117</v>
      </c>
      <c r="R13" s="598"/>
      <c r="S13" s="514" t="s">
        <v>117</v>
      </c>
      <c r="T13" s="515"/>
      <c r="U13" s="467"/>
      <c r="V13" s="497"/>
    </row>
    <row r="14" spans="1:22" ht="18" customHeight="1" x14ac:dyDescent="0.2">
      <c r="A14" s="68">
        <v>10</v>
      </c>
      <c r="B14" s="231">
        <f>'Lane Draws'!CK33</f>
        <v>11</v>
      </c>
      <c r="C14" s="463">
        <f ca="1">IFERROR(INDIRECT("'"&amp;F14&amp;"-"&amp;A$2&amp;"'!D28"),VLOOKUP(B14,'U20 Non Counters'!$B$3:$D$86,2,FALSE))</f>
        <v>0</v>
      </c>
      <c r="D14" s="463" t="str">
        <f t="shared" ref="D14:D20" ca="1" si="3">IFERROR(INDIRECT("'"&amp;C14&amp;"'!d18"),"")</f>
        <v/>
      </c>
      <c r="E14" s="463" t="str">
        <f t="shared" ref="E14:E20" ca="1" si="4">IFERROR(INDIRECT("'"&amp;D14&amp;"'!d18"),"")</f>
        <v/>
      </c>
      <c r="F14" s="70" t="str">
        <f>IFERROR(IF(B14="","",VLOOKUP(B14,Teams!$A$12:$B$29,2,FALSE)),CONCATENATE("NC-",VLOOKUP(B14,'U20 Non Counters'!$B$3:$D$86,3,FALSE)))</f>
        <v>AAAC</v>
      </c>
      <c r="G14" s="514" t="s">
        <v>117</v>
      </c>
      <c r="H14" s="515"/>
      <c r="I14" s="513" t="s">
        <v>117</v>
      </c>
      <c r="J14" s="515"/>
      <c r="K14" s="513" t="s">
        <v>117</v>
      </c>
      <c r="L14" s="515"/>
      <c r="M14" s="513" t="s">
        <v>117</v>
      </c>
      <c r="N14" s="515"/>
      <c r="O14" s="597" t="s">
        <v>117</v>
      </c>
      <c r="P14" s="599"/>
      <c r="Q14" s="597" t="s">
        <v>117</v>
      </c>
      <c r="R14" s="598"/>
      <c r="S14" s="514" t="s">
        <v>117</v>
      </c>
      <c r="T14" s="515"/>
      <c r="U14" s="467"/>
      <c r="V14" s="497"/>
    </row>
    <row r="15" spans="1:22" ht="18" customHeight="1" x14ac:dyDescent="0.2">
      <c r="A15" s="68">
        <v>11</v>
      </c>
      <c r="B15" s="231">
        <f>'Lane Draws'!CK34</f>
        <v>55</v>
      </c>
      <c r="C15" s="463">
        <f ca="1">IFERROR(INDIRECT("'"&amp;F15&amp;"-"&amp;A$2&amp;"'!D28"),VLOOKUP(B15,'U20 Non Counters'!$B$3:$D$86,2,FALSE))</f>
        <v>0</v>
      </c>
      <c r="D15" s="463" t="str">
        <f t="shared" ca="1" si="3"/>
        <v/>
      </c>
      <c r="E15" s="463" t="str">
        <f t="shared" ca="1" si="4"/>
        <v/>
      </c>
      <c r="F15" s="70" t="str">
        <f>IFERROR(IF(B15="","",VLOOKUP(B15,Teams!$A$12:$B$29,2,FALSE)),CONCATENATE("NC-",VLOOKUP(B15,'U20 Non Counters'!$B$3:$D$86,3,FALSE)))</f>
        <v>IH</v>
      </c>
      <c r="G15" s="514" t="s">
        <v>117</v>
      </c>
      <c r="H15" s="515"/>
      <c r="I15" s="513" t="s">
        <v>117</v>
      </c>
      <c r="J15" s="515"/>
      <c r="K15" s="513" t="s">
        <v>117</v>
      </c>
      <c r="L15" s="515"/>
      <c r="M15" s="513" t="s">
        <v>117</v>
      </c>
      <c r="N15" s="515"/>
      <c r="O15" s="597" t="s">
        <v>117</v>
      </c>
      <c r="P15" s="599"/>
      <c r="Q15" s="597" t="s">
        <v>117</v>
      </c>
      <c r="R15" s="598"/>
      <c r="S15" s="514" t="s">
        <v>117</v>
      </c>
      <c r="T15" s="515"/>
      <c r="U15" s="467"/>
      <c r="V15" s="497"/>
    </row>
    <row r="16" spans="1:22" ht="18" customHeight="1" x14ac:dyDescent="0.2">
      <c r="A16" s="68">
        <v>12</v>
      </c>
      <c r="B16" s="231">
        <f>'Lane Draws'!CK35</f>
        <v>44</v>
      </c>
      <c r="C16" s="463">
        <f ca="1">IFERROR(INDIRECT("'"&amp;F16&amp;"-"&amp;A$2&amp;"'!D28"),VLOOKUP(B16,'U20 Non Counters'!$B$3:$D$86,2,FALSE))</f>
        <v>0</v>
      </c>
      <c r="D16" s="463" t="str">
        <f t="shared" ca="1" si="3"/>
        <v/>
      </c>
      <c r="E16" s="463" t="str">
        <f t="shared" ca="1" si="4"/>
        <v/>
      </c>
      <c r="F16" s="70" t="str">
        <f>IFERROR(IF(B16="","",VLOOKUP(B16,Teams!$A$12:$B$29,2,FALSE)),CONCATENATE("NC-",VLOOKUP(B16,'U20 Non Counters'!$B$3:$D$86,3,FALSE)))</f>
        <v>DHH</v>
      </c>
      <c r="G16" s="514" t="s">
        <v>117</v>
      </c>
      <c r="H16" s="515"/>
      <c r="I16" s="513" t="s">
        <v>117</v>
      </c>
      <c r="J16" s="515"/>
      <c r="K16" s="513" t="s">
        <v>117</v>
      </c>
      <c r="L16" s="515"/>
      <c r="M16" s="513" t="s">
        <v>117</v>
      </c>
      <c r="N16" s="515"/>
      <c r="O16" s="597" t="s">
        <v>117</v>
      </c>
      <c r="P16" s="599"/>
      <c r="Q16" s="597" t="s">
        <v>117</v>
      </c>
      <c r="R16" s="598"/>
      <c r="S16" s="514" t="s">
        <v>117</v>
      </c>
      <c r="T16" s="515"/>
      <c r="U16" s="467"/>
      <c r="V16" s="497"/>
    </row>
    <row r="17" spans="1:22" ht="18" customHeight="1" x14ac:dyDescent="0.2">
      <c r="A17" s="68">
        <v>13</v>
      </c>
      <c r="B17" s="231">
        <f>'Lane Draws'!CK36</f>
        <v>66</v>
      </c>
      <c r="C17" s="463" t="str">
        <f ca="1">IFERROR(INDIRECT("'"&amp;F17&amp;"-"&amp;A$2&amp;"'!D28"),VLOOKUP(B17,'U20 Non Counters'!$B$3:$D$86,2,FALSE))</f>
        <v>Scott MacIver</v>
      </c>
      <c r="D17" s="463" t="str">
        <f t="shared" ca="1" si="3"/>
        <v/>
      </c>
      <c r="E17" s="463" t="str">
        <f t="shared" ca="1" si="4"/>
        <v/>
      </c>
      <c r="F17" s="70" t="str">
        <f>IFERROR(IF(B17="","",VLOOKUP(B17,Teams!$A$12:$B$29,2,FALSE)),CONCATENATE("NC-",VLOOKUP(B17,'U20 Non Counters'!$B$3:$D$86,3,FALSE)))</f>
        <v>ISA</v>
      </c>
      <c r="G17" s="514" t="s">
        <v>117</v>
      </c>
      <c r="H17" s="515"/>
      <c r="I17" s="513" t="s">
        <v>117</v>
      </c>
      <c r="J17" s="515"/>
      <c r="K17" s="513" t="s">
        <v>117</v>
      </c>
      <c r="L17" s="515"/>
      <c r="M17" s="513" t="s">
        <v>117</v>
      </c>
      <c r="N17" s="515"/>
      <c r="O17" s="597" t="s">
        <v>117</v>
      </c>
      <c r="P17" s="599"/>
      <c r="Q17" s="597" t="s">
        <v>117</v>
      </c>
      <c r="R17" s="598"/>
      <c r="S17" s="514" t="s">
        <v>117</v>
      </c>
      <c r="T17" s="515"/>
      <c r="U17" s="467"/>
      <c r="V17" s="497"/>
    </row>
    <row r="18" spans="1:22" ht="18" customHeight="1" x14ac:dyDescent="0.2">
      <c r="A18" s="68">
        <v>14</v>
      </c>
      <c r="B18" s="231">
        <f>'Lane Draws'!CK37</f>
        <v>22</v>
      </c>
      <c r="C18" s="463">
        <f ca="1">IFERROR(INDIRECT("'"&amp;F18&amp;"-"&amp;A$2&amp;"'!D28"),VLOOKUP(B18,'U20 Non Counters'!$B$3:$D$86,2,FALSE))</f>
        <v>0</v>
      </c>
      <c r="D18" s="463" t="str">
        <f t="shared" ca="1" si="3"/>
        <v/>
      </c>
      <c r="E18" s="463" t="str">
        <f t="shared" ca="1" si="4"/>
        <v/>
      </c>
      <c r="F18" s="70" t="str">
        <f>IFERROR(IF(B18="","",VLOOKUP(B18,Teams!$A$12:$B$29,2,FALSE)),CONCATENATE("NC-",VLOOKUP(B18,'U20 Non Counters'!$B$3:$D$86,3,FALSE)))</f>
        <v>ADAC</v>
      </c>
      <c r="G18" s="514" t="s">
        <v>117</v>
      </c>
      <c r="H18" s="515"/>
      <c r="I18" s="513" t="s">
        <v>117</v>
      </c>
      <c r="J18" s="515"/>
      <c r="K18" s="513" t="s">
        <v>117</v>
      </c>
      <c r="L18" s="515"/>
      <c r="M18" s="513" t="s">
        <v>117</v>
      </c>
      <c r="N18" s="515"/>
      <c r="O18" s="597" t="s">
        <v>117</v>
      </c>
      <c r="P18" s="599"/>
      <c r="Q18" s="597" t="s">
        <v>117</v>
      </c>
      <c r="R18" s="598"/>
      <c r="S18" s="514" t="s">
        <v>117</v>
      </c>
      <c r="T18" s="515"/>
      <c r="U18" s="467"/>
      <c r="V18" s="497"/>
    </row>
    <row r="19" spans="1:22" ht="18" customHeight="1" x14ac:dyDescent="0.2">
      <c r="A19" s="68">
        <v>15</v>
      </c>
      <c r="B19" s="231">
        <f>'Lane Draws'!CK38</f>
        <v>88</v>
      </c>
      <c r="C19" s="463" t="str">
        <f ca="1">IFERROR(INDIRECT("'"&amp;F19&amp;"-"&amp;A$2&amp;"'!D28"),VLOOKUP(B19,'U20 Non Counters'!$B$3:$D$86,2,FALSE))</f>
        <v>SAM ANDERSON</v>
      </c>
      <c r="D19" s="463" t="str">
        <f t="shared" ca="1" si="3"/>
        <v/>
      </c>
      <c r="E19" s="463" t="str">
        <f t="shared" ca="1" si="4"/>
        <v/>
      </c>
      <c r="F19" s="70" t="str">
        <f>IFERROR(IF(B19="","",VLOOKUP(B19,Teams!$A$12:$B$29,2,FALSE)),CONCATENATE("NC-",VLOOKUP(B19,'U20 Non Counters'!$B$3:$D$86,3,FALSE)))</f>
        <v>TN</v>
      </c>
      <c r="G19" s="514" t="s">
        <v>117</v>
      </c>
      <c r="H19" s="515"/>
      <c r="I19" s="513" t="s">
        <v>117</v>
      </c>
      <c r="J19" s="515"/>
      <c r="K19" s="513" t="s">
        <v>117</v>
      </c>
      <c r="L19" s="515"/>
      <c r="M19" s="513" t="s">
        <v>117</v>
      </c>
      <c r="N19" s="515"/>
      <c r="O19" s="597" t="s">
        <v>117</v>
      </c>
      <c r="P19" s="599"/>
      <c r="Q19" s="597" t="s">
        <v>117</v>
      </c>
      <c r="R19" s="598"/>
      <c r="S19" s="514" t="s">
        <v>117</v>
      </c>
      <c r="T19" s="515"/>
      <c r="U19" s="467"/>
      <c r="V19" s="497"/>
    </row>
    <row r="20" spans="1:22" ht="18" customHeight="1" thickBot="1" x14ac:dyDescent="0.25">
      <c r="A20" s="68">
        <v>16</v>
      </c>
      <c r="B20" s="231">
        <f>'Lane Draws'!CK39</f>
        <v>33</v>
      </c>
      <c r="C20" s="463">
        <f ca="1">IFERROR(INDIRECT("'"&amp;F20&amp;"-"&amp;A$2&amp;"'!D28"),VLOOKUP(B20,'U20 Non Counters'!$B$3:$D$86,2,FALSE))</f>
        <v>0</v>
      </c>
      <c r="D20" s="463" t="str">
        <f t="shared" ca="1" si="3"/>
        <v/>
      </c>
      <c r="E20" s="463" t="str">
        <f t="shared" ca="1" si="4"/>
        <v/>
      </c>
      <c r="F20" s="70" t="str">
        <f>IFERROR(IF(B20="","",VLOOKUP(B20,Teams!$A$12:$B$29,2,FALSE)),CONCATENATE("NC-",VLOOKUP(B20,'U20 Non Counters'!$B$3:$D$86,3,FALSE)))</f>
        <v>BSAC</v>
      </c>
      <c r="G20" s="514" t="s">
        <v>117</v>
      </c>
      <c r="H20" s="515"/>
      <c r="I20" s="513" t="s">
        <v>117</v>
      </c>
      <c r="J20" s="515"/>
      <c r="K20" s="513" t="s">
        <v>117</v>
      </c>
      <c r="L20" s="515"/>
      <c r="M20" s="513" t="s">
        <v>117</v>
      </c>
      <c r="N20" s="515"/>
      <c r="O20" s="597" t="s">
        <v>117</v>
      </c>
      <c r="P20" s="599"/>
      <c r="Q20" s="597" t="s">
        <v>117</v>
      </c>
      <c r="R20" s="598"/>
      <c r="S20" s="514" t="s">
        <v>117</v>
      </c>
      <c r="T20" s="515"/>
      <c r="U20" s="462"/>
      <c r="V20" s="520"/>
    </row>
    <row r="21" spans="1:22" ht="15.95" customHeight="1" thickBot="1" x14ac:dyDescent="0.25">
      <c r="A21" s="480" t="s">
        <v>118</v>
      </c>
      <c r="B21" s="481"/>
      <c r="C21" s="481"/>
      <c r="D21" s="481"/>
      <c r="E21" s="481"/>
      <c r="F21" s="481"/>
      <c r="G21" s="481"/>
      <c r="H21" s="481"/>
      <c r="I21" s="71"/>
      <c r="J21" s="480" t="s">
        <v>119</v>
      </c>
      <c r="K21" s="481"/>
      <c r="L21" s="481"/>
      <c r="M21" s="481"/>
      <c r="N21" s="481"/>
      <c r="O21" s="481"/>
      <c r="P21" s="481"/>
      <c r="Q21" s="481"/>
      <c r="R21" s="71"/>
      <c r="S21" s="480" t="s">
        <v>139</v>
      </c>
      <c r="T21" s="481"/>
      <c r="U21" s="481"/>
      <c r="V21" s="482"/>
    </row>
    <row r="22" spans="1:22" ht="15.95" customHeight="1" x14ac:dyDescent="0.2">
      <c r="A22" s="72" t="s">
        <v>140</v>
      </c>
      <c r="B22" s="73" t="s">
        <v>141</v>
      </c>
      <c r="C22" s="591" t="s">
        <v>108</v>
      </c>
      <c r="D22" s="592"/>
      <c r="E22" s="592"/>
      <c r="F22" s="228" t="s">
        <v>109</v>
      </c>
      <c r="G22" s="593" t="s">
        <v>116</v>
      </c>
      <c r="H22" s="593"/>
      <c r="I22" s="74" t="s">
        <v>142</v>
      </c>
      <c r="J22" s="72" t="s">
        <v>140</v>
      </c>
      <c r="K22" s="73" t="s">
        <v>141</v>
      </c>
      <c r="L22" s="594" t="s">
        <v>108</v>
      </c>
      <c r="M22" s="595"/>
      <c r="N22" s="596"/>
      <c r="O22" s="228" t="s">
        <v>109</v>
      </c>
      <c r="P22" s="593" t="s">
        <v>116</v>
      </c>
      <c r="Q22" s="593"/>
      <c r="R22" s="73" t="s">
        <v>142</v>
      </c>
      <c r="S22" s="585"/>
      <c r="T22" s="586"/>
      <c r="U22" s="586"/>
      <c r="V22" s="587"/>
    </row>
    <row r="23" spans="1:22" ht="15.95" customHeight="1" thickBot="1" x14ac:dyDescent="0.25">
      <c r="A23" s="229">
        <v>1</v>
      </c>
      <c r="B23" s="58"/>
      <c r="C23" s="484"/>
      <c r="D23" s="581"/>
      <c r="E23" s="581"/>
      <c r="F23" s="60"/>
      <c r="G23" s="513" t="s">
        <v>117</v>
      </c>
      <c r="H23" s="515"/>
      <c r="I23" s="75"/>
      <c r="J23" s="76" t="s">
        <v>143</v>
      </c>
      <c r="K23" s="58"/>
      <c r="L23" s="513"/>
      <c r="M23" s="502"/>
      <c r="N23" s="501"/>
      <c r="O23" s="60"/>
      <c r="P23" s="513" t="s">
        <v>117</v>
      </c>
      <c r="Q23" s="515"/>
      <c r="R23" s="59"/>
      <c r="S23" s="588"/>
      <c r="T23" s="589"/>
      <c r="U23" s="589"/>
      <c r="V23" s="590"/>
    </row>
    <row r="24" spans="1:22" ht="15.95" customHeight="1" x14ac:dyDescent="0.2">
      <c r="A24" s="229">
        <v>2</v>
      </c>
      <c r="B24" s="58"/>
      <c r="C24" s="484"/>
      <c r="D24" s="581"/>
      <c r="E24" s="581"/>
      <c r="F24" s="60"/>
      <c r="G24" s="513" t="s">
        <v>117</v>
      </c>
      <c r="H24" s="515"/>
      <c r="I24" s="75"/>
      <c r="J24" s="76" t="s">
        <v>144</v>
      </c>
      <c r="K24" s="58"/>
      <c r="L24" s="513"/>
      <c r="M24" s="502"/>
      <c r="N24" s="501"/>
      <c r="O24" s="60"/>
      <c r="P24" s="513" t="s">
        <v>117</v>
      </c>
      <c r="Q24" s="515"/>
      <c r="R24" s="59"/>
      <c r="S24" s="585"/>
      <c r="T24" s="586"/>
      <c r="U24" s="586"/>
      <c r="V24" s="587"/>
    </row>
    <row r="25" spans="1:22" ht="15.95" customHeight="1" thickBot="1" x14ac:dyDescent="0.25">
      <c r="A25" s="229">
        <v>3</v>
      </c>
      <c r="B25" s="58"/>
      <c r="C25" s="484"/>
      <c r="D25" s="581"/>
      <c r="E25" s="581"/>
      <c r="F25" s="60"/>
      <c r="G25" s="513" t="s">
        <v>117</v>
      </c>
      <c r="H25" s="515"/>
      <c r="I25" s="75"/>
      <c r="J25" s="76" t="s">
        <v>145</v>
      </c>
      <c r="K25" s="58"/>
      <c r="L25" s="513"/>
      <c r="M25" s="502"/>
      <c r="N25" s="501"/>
      <c r="O25" s="60"/>
      <c r="P25" s="513" t="s">
        <v>117</v>
      </c>
      <c r="Q25" s="515"/>
      <c r="R25" s="59"/>
      <c r="S25" s="588"/>
      <c r="T25" s="589"/>
      <c r="U25" s="589"/>
      <c r="V25" s="590"/>
    </row>
    <row r="26" spans="1:22" ht="15.95" customHeight="1" x14ac:dyDescent="0.2">
      <c r="A26" s="229">
        <v>4</v>
      </c>
      <c r="B26" s="58"/>
      <c r="C26" s="484"/>
      <c r="D26" s="581"/>
      <c r="E26" s="581"/>
      <c r="F26" s="60"/>
      <c r="G26" s="513" t="s">
        <v>117</v>
      </c>
      <c r="H26" s="515"/>
      <c r="I26" s="75"/>
      <c r="J26" s="76" t="s">
        <v>146</v>
      </c>
      <c r="K26" s="58"/>
      <c r="L26" s="513"/>
      <c r="M26" s="502"/>
      <c r="N26" s="501"/>
      <c r="O26" s="60"/>
      <c r="P26" s="513" t="s">
        <v>117</v>
      </c>
      <c r="Q26" s="515"/>
      <c r="R26" s="59"/>
      <c r="S26" s="585"/>
      <c r="T26" s="586"/>
      <c r="U26" s="586"/>
      <c r="V26" s="587"/>
    </row>
    <row r="27" spans="1:22" ht="15.95" customHeight="1" thickBot="1" x14ac:dyDescent="0.25">
      <c r="A27" s="229">
        <v>5</v>
      </c>
      <c r="B27" s="58"/>
      <c r="C27" s="484"/>
      <c r="D27" s="581"/>
      <c r="E27" s="581"/>
      <c r="F27" s="60"/>
      <c r="G27" s="513" t="s">
        <v>117</v>
      </c>
      <c r="H27" s="515"/>
      <c r="I27" s="75"/>
      <c r="J27" s="76" t="s">
        <v>147</v>
      </c>
      <c r="K27" s="58"/>
      <c r="L27" s="513"/>
      <c r="M27" s="502"/>
      <c r="N27" s="501"/>
      <c r="O27" s="60"/>
      <c r="P27" s="513" t="s">
        <v>117</v>
      </c>
      <c r="Q27" s="515"/>
      <c r="R27" s="59"/>
      <c r="S27" s="588"/>
      <c r="T27" s="589"/>
      <c r="U27" s="589"/>
      <c r="V27" s="590"/>
    </row>
    <row r="28" spans="1:22" ht="15.95" customHeight="1" thickBot="1" x14ac:dyDescent="0.25">
      <c r="A28" s="229">
        <v>6</v>
      </c>
      <c r="B28" s="58"/>
      <c r="C28" s="484"/>
      <c r="D28" s="581"/>
      <c r="E28" s="581"/>
      <c r="F28" s="60"/>
      <c r="G28" s="513" t="s">
        <v>117</v>
      </c>
      <c r="H28" s="515"/>
      <c r="I28" s="75"/>
      <c r="J28" s="76" t="s">
        <v>148</v>
      </c>
      <c r="K28" s="58"/>
      <c r="L28" s="513"/>
      <c r="M28" s="502"/>
      <c r="N28" s="501"/>
      <c r="O28" s="60"/>
      <c r="P28" s="513" t="s">
        <v>117</v>
      </c>
      <c r="Q28" s="515"/>
      <c r="R28" s="59"/>
      <c r="S28" s="582" t="s">
        <v>124</v>
      </c>
      <c r="T28" s="583"/>
      <c r="U28" s="583"/>
      <c r="V28" s="584"/>
    </row>
    <row r="29" spans="1:22" ht="15.95" customHeight="1" x14ac:dyDescent="0.2">
      <c r="A29" s="229">
        <v>7</v>
      </c>
      <c r="B29" s="58"/>
      <c r="C29" s="484"/>
      <c r="D29" s="581"/>
      <c r="E29" s="581"/>
      <c r="F29" s="60"/>
      <c r="G29" s="513" t="s">
        <v>117</v>
      </c>
      <c r="H29" s="515"/>
      <c r="I29" s="75"/>
      <c r="J29" s="76" t="s">
        <v>149</v>
      </c>
      <c r="K29" s="58"/>
      <c r="L29" s="513"/>
      <c r="M29" s="502"/>
      <c r="N29" s="501"/>
      <c r="O29" s="60"/>
      <c r="P29" s="513" t="s">
        <v>117</v>
      </c>
      <c r="Q29" s="515"/>
      <c r="R29" s="59"/>
      <c r="S29" s="585"/>
      <c r="T29" s="586"/>
      <c r="U29" s="586"/>
      <c r="V29" s="587"/>
    </row>
    <row r="30" spans="1:22" ht="15.95" customHeight="1" thickBot="1" x14ac:dyDescent="0.25">
      <c r="A30" s="230">
        <v>8</v>
      </c>
      <c r="B30" s="77"/>
      <c r="C30" s="475"/>
      <c r="D30" s="576"/>
      <c r="E30" s="576"/>
      <c r="F30" s="78"/>
      <c r="G30" s="577" t="s">
        <v>117</v>
      </c>
      <c r="H30" s="578"/>
      <c r="I30" s="79"/>
      <c r="J30" s="80" t="s">
        <v>150</v>
      </c>
      <c r="K30" s="77"/>
      <c r="L30" s="577"/>
      <c r="M30" s="579"/>
      <c r="N30" s="580"/>
      <c r="O30" s="78"/>
      <c r="P30" s="577" t="s">
        <v>117</v>
      </c>
      <c r="Q30" s="578"/>
      <c r="R30" s="81"/>
      <c r="S30" s="471"/>
      <c r="T30" s="472"/>
      <c r="U30" s="472"/>
      <c r="V30" s="473"/>
    </row>
  </sheetData>
  <sheetProtection algorithmName="SHA-512" hashValue="pKiD0pZk0N6JznC3JphwkoaJJVaWCcPNlP/TY9pjoWjQ1UVNal//v10HahptYCMgeXhan9cy7aN4obpkuJtAuA==" saltValue="x/Buv+o2qJL3gJ/ueROHMg==" spinCount="100000" sheet="1" objects="1" scenarios="1" selectLockedCells="1"/>
  <mergeCells count="222">
    <mergeCell ref="C29:E29"/>
    <mergeCell ref="G29:H29"/>
    <mergeCell ref="L29:N29"/>
    <mergeCell ref="P29:Q29"/>
    <mergeCell ref="S29:V29"/>
    <mergeCell ref="C30:E30"/>
    <mergeCell ref="G30:H30"/>
    <mergeCell ref="L30:N30"/>
    <mergeCell ref="P30:Q30"/>
    <mergeCell ref="S30:V30"/>
    <mergeCell ref="C27:E27"/>
    <mergeCell ref="G27:H27"/>
    <mergeCell ref="L27:N27"/>
    <mergeCell ref="P27:Q27"/>
    <mergeCell ref="S27:V27"/>
    <mergeCell ref="C28:E28"/>
    <mergeCell ref="G28:H28"/>
    <mergeCell ref="L28:N28"/>
    <mergeCell ref="P28:Q28"/>
    <mergeCell ref="S28:V28"/>
    <mergeCell ref="C25:E25"/>
    <mergeCell ref="G25:H25"/>
    <mergeCell ref="L25:N25"/>
    <mergeCell ref="P25:Q25"/>
    <mergeCell ref="S25:V25"/>
    <mergeCell ref="C26:E26"/>
    <mergeCell ref="G26:H26"/>
    <mergeCell ref="L26:N26"/>
    <mergeCell ref="P26:Q26"/>
    <mergeCell ref="S26:V26"/>
    <mergeCell ref="C23:E23"/>
    <mergeCell ref="G23:H23"/>
    <mergeCell ref="L23:N23"/>
    <mergeCell ref="P23:Q23"/>
    <mergeCell ref="S23:V23"/>
    <mergeCell ref="C24:E24"/>
    <mergeCell ref="G24:H24"/>
    <mergeCell ref="L24:N24"/>
    <mergeCell ref="P24:Q24"/>
    <mergeCell ref="S24:V24"/>
    <mergeCell ref="C22:E22"/>
    <mergeCell ref="G22:H22"/>
    <mergeCell ref="L22:N22"/>
    <mergeCell ref="P22:Q22"/>
    <mergeCell ref="S22:V22"/>
    <mergeCell ref="U19:V19"/>
    <mergeCell ref="C20:E20"/>
    <mergeCell ref="G20:H20"/>
    <mergeCell ref="I20:J20"/>
    <mergeCell ref="K20:L20"/>
    <mergeCell ref="M20:N20"/>
    <mergeCell ref="O20:P20"/>
    <mergeCell ref="Q20:R20"/>
    <mergeCell ref="S20:T20"/>
    <mergeCell ref="U20:V20"/>
    <mergeCell ref="C19:E19"/>
    <mergeCell ref="G19:H19"/>
    <mergeCell ref="I19:J19"/>
    <mergeCell ref="K19:L19"/>
    <mergeCell ref="M19:N19"/>
    <mergeCell ref="O19:P19"/>
    <mergeCell ref="Q19:R19"/>
    <mergeCell ref="S19:T19"/>
    <mergeCell ref="A21:H21"/>
    <mergeCell ref="J21:Q21"/>
    <mergeCell ref="S21:V21"/>
    <mergeCell ref="Q17:R17"/>
    <mergeCell ref="S17:T17"/>
    <mergeCell ref="U17:V17"/>
    <mergeCell ref="C18:E18"/>
    <mergeCell ref="G18:H18"/>
    <mergeCell ref="I18:J18"/>
    <mergeCell ref="K18:L18"/>
    <mergeCell ref="M18:N18"/>
    <mergeCell ref="O18:P18"/>
    <mergeCell ref="Q18:R18"/>
    <mergeCell ref="C17:E17"/>
    <mergeCell ref="G17:H17"/>
    <mergeCell ref="I17:J17"/>
    <mergeCell ref="K17:L17"/>
    <mergeCell ref="M17:N17"/>
    <mergeCell ref="O17:P17"/>
    <mergeCell ref="S18:T18"/>
    <mergeCell ref="U18:V18"/>
    <mergeCell ref="C16:E16"/>
    <mergeCell ref="G16:H16"/>
    <mergeCell ref="I16:J16"/>
    <mergeCell ref="K16:L16"/>
    <mergeCell ref="M16:N16"/>
    <mergeCell ref="O16:P16"/>
    <mergeCell ref="Q16:R16"/>
    <mergeCell ref="S16:T16"/>
    <mergeCell ref="U16:V16"/>
    <mergeCell ref="C15:E15"/>
    <mergeCell ref="G15:H15"/>
    <mergeCell ref="I15:J15"/>
    <mergeCell ref="K15:L15"/>
    <mergeCell ref="M15:N15"/>
    <mergeCell ref="O15:P15"/>
    <mergeCell ref="Q15:R15"/>
    <mergeCell ref="S15:T15"/>
    <mergeCell ref="U15:V15"/>
    <mergeCell ref="Q13:R13"/>
    <mergeCell ref="S13:T13"/>
    <mergeCell ref="U13:V13"/>
    <mergeCell ref="C14:E14"/>
    <mergeCell ref="G14:H14"/>
    <mergeCell ref="I14:J14"/>
    <mergeCell ref="K14:L14"/>
    <mergeCell ref="M14:N14"/>
    <mergeCell ref="O14:P14"/>
    <mergeCell ref="Q14:R14"/>
    <mergeCell ref="C13:E13"/>
    <mergeCell ref="G13:H13"/>
    <mergeCell ref="I13:J13"/>
    <mergeCell ref="K13:L13"/>
    <mergeCell ref="M13:N13"/>
    <mergeCell ref="O13:P13"/>
    <mergeCell ref="S14:T14"/>
    <mergeCell ref="U14:V14"/>
    <mergeCell ref="C12:E12"/>
    <mergeCell ref="G12:H12"/>
    <mergeCell ref="I12:J12"/>
    <mergeCell ref="K12:L12"/>
    <mergeCell ref="M12:N12"/>
    <mergeCell ref="O12:P12"/>
    <mergeCell ref="Q12:R12"/>
    <mergeCell ref="S12:T12"/>
    <mergeCell ref="U12:V12"/>
    <mergeCell ref="C11:E11"/>
    <mergeCell ref="G11:H11"/>
    <mergeCell ref="I11:J11"/>
    <mergeCell ref="K11:L11"/>
    <mergeCell ref="M11:N11"/>
    <mergeCell ref="O11:P11"/>
    <mergeCell ref="Q11:R11"/>
    <mergeCell ref="S11:T11"/>
    <mergeCell ref="U11:V11"/>
    <mergeCell ref="Q9:R9"/>
    <mergeCell ref="S9:T9"/>
    <mergeCell ref="U9:V9"/>
    <mergeCell ref="C10:E10"/>
    <mergeCell ref="G10:H10"/>
    <mergeCell ref="I10:J10"/>
    <mergeCell ref="K10:L10"/>
    <mergeCell ref="M10:N10"/>
    <mergeCell ref="O10:P10"/>
    <mergeCell ref="Q10:R10"/>
    <mergeCell ref="C9:E9"/>
    <mergeCell ref="G9:H9"/>
    <mergeCell ref="I9:J9"/>
    <mergeCell ref="K9:L9"/>
    <mergeCell ref="M9:N9"/>
    <mergeCell ref="O9:P9"/>
    <mergeCell ref="S10:T10"/>
    <mergeCell ref="U10:V10"/>
    <mergeCell ref="C8:E8"/>
    <mergeCell ref="G8:H8"/>
    <mergeCell ref="I8:J8"/>
    <mergeCell ref="K8:L8"/>
    <mergeCell ref="M8:N8"/>
    <mergeCell ref="O8:P8"/>
    <mergeCell ref="Q8:R8"/>
    <mergeCell ref="S8:T8"/>
    <mergeCell ref="U8:V8"/>
    <mergeCell ref="C7:E7"/>
    <mergeCell ref="G7:H7"/>
    <mergeCell ref="I7:J7"/>
    <mergeCell ref="K7:L7"/>
    <mergeCell ref="M7:N7"/>
    <mergeCell ref="O7:P7"/>
    <mergeCell ref="Q7:R7"/>
    <mergeCell ref="S7:T7"/>
    <mergeCell ref="U7:V7"/>
    <mergeCell ref="Q5:R5"/>
    <mergeCell ref="S5:T5"/>
    <mergeCell ref="U5:V5"/>
    <mergeCell ref="C6:E6"/>
    <mergeCell ref="G6:H6"/>
    <mergeCell ref="I6:J6"/>
    <mergeCell ref="K6:L6"/>
    <mergeCell ref="M6:N6"/>
    <mergeCell ref="O6:P6"/>
    <mergeCell ref="Q6:R6"/>
    <mergeCell ref="C5:E5"/>
    <mergeCell ref="G5:H5"/>
    <mergeCell ref="I5:J5"/>
    <mergeCell ref="K5:L5"/>
    <mergeCell ref="M5:N5"/>
    <mergeCell ref="O5:P5"/>
    <mergeCell ref="S6:T6"/>
    <mergeCell ref="U6:V6"/>
    <mergeCell ref="S3:T3"/>
    <mergeCell ref="U3:V3"/>
    <mergeCell ref="G4:H4"/>
    <mergeCell ref="I4:J4"/>
    <mergeCell ref="K4:L4"/>
    <mergeCell ref="M4:N4"/>
    <mergeCell ref="O4:P4"/>
    <mergeCell ref="Q4:R4"/>
    <mergeCell ref="S4:T4"/>
    <mergeCell ref="U4:V4"/>
    <mergeCell ref="A3:A4"/>
    <mergeCell ref="B3:B4"/>
    <mergeCell ref="C3:E4"/>
    <mergeCell ref="G3:H3"/>
    <mergeCell ref="I3:J3"/>
    <mergeCell ref="K3:L3"/>
    <mergeCell ref="M3:N3"/>
    <mergeCell ref="O3:P3"/>
    <mergeCell ref="Q3:R3"/>
    <mergeCell ref="A1:E1"/>
    <mergeCell ref="F1:H1"/>
    <mergeCell ref="I1:K1"/>
    <mergeCell ref="L1:O1"/>
    <mergeCell ref="P1:V1"/>
    <mergeCell ref="A2:B2"/>
    <mergeCell ref="C2:D2"/>
    <mergeCell ref="E2:I2"/>
    <mergeCell ref="J2:L2"/>
    <mergeCell ref="M2:Q2"/>
    <mergeCell ref="R2:V2"/>
  </mergeCells>
  <conditionalFormatting sqref="P1:V1">
    <cfRule type="expression" dxfId="0" priority="1">
      <formula>$P$1&lt;&gt;0</formula>
    </cfRule>
  </conditionalFormatting>
  <printOptions horizontalCentered="1"/>
  <pageMargins left="0.23622047244094491" right="0.23622047244094491" top="0.43307086614173229" bottom="0.39370078740157483" header="0.23622047244094491" footer="0.23622047244094491"/>
  <pageSetup paperSize="9" scale="99" orientation="landscape" horizontalDpi="300" verticalDpi="300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2">
    <pageSetUpPr fitToPage="1"/>
  </sheetPr>
  <dimension ref="A1:M591"/>
  <sheetViews>
    <sheetView showZeros="0" tabSelected="1" workbookViewId="0">
      <pane ySplit="1" topLeftCell="A57" activePane="bottomLeft" state="frozen"/>
      <selection activeCell="N90" sqref="N90"/>
      <selection pane="bottomLeft" activeCell="M192" sqref="M192"/>
    </sheetView>
  </sheetViews>
  <sheetFormatPr defaultColWidth="89.140625" defaultRowHeight="15" x14ac:dyDescent="0.3"/>
  <cols>
    <col min="1" max="2" width="4.5703125" style="82" customWidth="1"/>
    <col min="3" max="3" width="13.28515625" style="83" customWidth="1"/>
    <col min="4" max="4" width="22.7109375" style="83" customWidth="1"/>
    <col min="5" max="5" width="12.7109375" style="102" customWidth="1"/>
    <col min="6" max="6" width="6.7109375" style="82" bestFit="1" customWidth="1"/>
    <col min="7" max="7" width="4.28515625" style="83" customWidth="1"/>
    <col min="8" max="9" width="4.5703125" style="82" customWidth="1"/>
    <col min="10" max="10" width="13.28515625" style="83" customWidth="1"/>
    <col min="11" max="11" width="24.85546875" style="83" customWidth="1"/>
    <col min="12" max="12" width="12.7109375" style="101" customWidth="1"/>
    <col min="13" max="13" width="6.7109375" style="83" bestFit="1" customWidth="1"/>
    <col min="14" max="14" width="89.140625" style="83" customWidth="1"/>
    <col min="15" max="15" width="6.42578125" style="83" bestFit="1" customWidth="1"/>
    <col min="16" max="16" width="5.42578125" style="83" bestFit="1" customWidth="1"/>
    <col min="17" max="20" width="89.140625" style="83" customWidth="1"/>
    <col min="21" max="21" width="5.5703125" style="83" bestFit="1" customWidth="1"/>
    <col min="22" max="22" width="9.85546875" style="83" bestFit="1" customWidth="1"/>
    <col min="23" max="16384" width="89.140625" style="83"/>
  </cols>
  <sheetData>
    <row r="1" spans="1:13" ht="27.75" x14ac:dyDescent="0.45">
      <c r="A1" s="637" t="s">
        <v>238</v>
      </c>
      <c r="B1" s="637"/>
      <c r="C1" s="637"/>
      <c r="D1" s="637"/>
      <c r="E1" s="637"/>
      <c r="F1" s="637"/>
      <c r="G1" s="637"/>
      <c r="H1" s="637"/>
      <c r="I1" s="637"/>
      <c r="J1" s="637"/>
      <c r="K1" s="637"/>
      <c r="L1" s="637"/>
      <c r="M1" s="637"/>
    </row>
    <row r="2" spans="1:13" ht="3.75" customHeight="1" x14ac:dyDescent="0.3"/>
    <row r="3" spans="1:13" ht="18.75" x14ac:dyDescent="0.3">
      <c r="C3" s="84" t="s">
        <v>99</v>
      </c>
      <c r="D3" s="84"/>
      <c r="E3" s="103"/>
    </row>
    <row r="4" spans="1:13" ht="4.5" customHeight="1" x14ac:dyDescent="0.3"/>
    <row r="5" spans="1:13" x14ac:dyDescent="0.3">
      <c r="A5" s="270"/>
      <c r="B5" s="271" t="str">
        <f>'Start lists'!B6</f>
        <v>U17W</v>
      </c>
      <c r="C5" s="233" t="str">
        <f>'Start lists'!C6</f>
        <v>300mH</v>
      </c>
      <c r="D5" s="120" t="str">
        <f>'Start lists'!D6</f>
        <v>A string</v>
      </c>
      <c r="E5" s="194" t="s">
        <v>182</v>
      </c>
      <c r="F5" s="145"/>
      <c r="H5" s="270"/>
      <c r="I5" s="271" t="str">
        <f>'Start lists'!I6</f>
        <v>U17W</v>
      </c>
      <c r="J5" s="233" t="str">
        <f>'Start lists'!J6</f>
        <v>300mH</v>
      </c>
      <c r="K5" s="120" t="str">
        <f>'Start lists'!K6</f>
        <v>B string</v>
      </c>
      <c r="L5" s="194" t="s">
        <v>182</v>
      </c>
      <c r="M5" s="145"/>
    </row>
    <row r="6" spans="1:13" x14ac:dyDescent="0.3">
      <c r="A6" s="122"/>
      <c r="B6" s="117" t="s">
        <v>23</v>
      </c>
      <c r="C6" s="124" t="s">
        <v>17</v>
      </c>
      <c r="D6" s="124" t="s">
        <v>20</v>
      </c>
      <c r="E6" s="125" t="s">
        <v>21</v>
      </c>
      <c r="F6" s="123" t="s">
        <v>22</v>
      </c>
      <c r="H6" s="122"/>
      <c r="I6" s="117" t="s">
        <v>23</v>
      </c>
      <c r="J6" s="124" t="s">
        <v>17</v>
      </c>
      <c r="K6" s="124" t="s">
        <v>20</v>
      </c>
      <c r="L6" s="125" t="s">
        <v>21</v>
      </c>
      <c r="M6" s="123" t="s">
        <v>22</v>
      </c>
    </row>
    <row r="7" spans="1:13" x14ac:dyDescent="0.3">
      <c r="A7" s="88">
        <v>1</v>
      </c>
      <c r="B7" s="35">
        <v>1</v>
      </c>
      <c r="C7" s="89" t="str">
        <f>IF(B7="","",IF(LEN(B7)=3,CONCATENATE("NC-",VLOOKUP(B7,'U17 Non Counters'!$G$3:$I$86,3,FALSE)),VLOOKUP(B7,Teams!$A$12:$B$29,2,FALSE)))</f>
        <v>AAAC</v>
      </c>
      <c r="D7" s="90" t="str">
        <f ca="1">IFERROR(IF(LEN(B7)=1,INDIRECT("'"&amp;C7&amp;"-"&amp;LEFT(B5,3)&amp;"'!H16"),IF(LEN(B7)=2,INDIRECT("'"&amp;C7&amp;"-"&amp;LEFT(B5,3)&amp;"'!H17"),VLOOKUP(B7,'U17 Non Counters'!$G$3:$H$86,2,FALSE))),"")</f>
        <v>Jane Davidson</v>
      </c>
      <c r="E7" s="145" t="s">
        <v>346</v>
      </c>
      <c r="F7" s="88">
        <f>IF(LEFT(B5,3)="U20","",IF(B7="","",IF(OR(E7="DQ",E7="DNF",E7="DNS"),"",IF(LEN(B7)=3,"",8))))</f>
        <v>8</v>
      </c>
      <c r="H7" s="88">
        <v>1</v>
      </c>
      <c r="I7" s="35">
        <v>11</v>
      </c>
      <c r="J7" s="89" t="str">
        <f>IF(I7="","",IF(LEN(I7)=3,CONCATENATE("NC-",VLOOKUP(I7,'U17 Non Counters'!$G$3:$I$86,3,FALSE)),VLOOKUP(I7,Teams!$A$12:$B$29,2,FALSE)))</f>
        <v>AAAC</v>
      </c>
      <c r="K7" s="90" t="str">
        <f ca="1">IFERROR(IF(LEN(I7)=1,INDIRECT("'"&amp;J7&amp;"-"&amp;LEFT(I5,3)&amp;"'!H16"),IF(LEN(I7)=2,INDIRECT("'"&amp;J7&amp;"-"&amp;LEFT(I5,3)&amp;"'!H17"),VLOOKUP(I7,'U17 Non Counters'!$G$3:$H$86,2,FALSE))),"")</f>
        <v>Erin Williams</v>
      </c>
      <c r="L7" s="145" t="s">
        <v>351</v>
      </c>
      <c r="M7" s="88">
        <f>IF(LEFT(I5,3)="U20","",IF(I7="","",IF(OR(L7="DQ",L7="DNF",L7="DNS"),"",IF(LEN(I7)=3,"",8))))</f>
        <v>8</v>
      </c>
    </row>
    <row r="8" spans="1:13" x14ac:dyDescent="0.3">
      <c r="A8" s="88">
        <v>2</v>
      </c>
      <c r="B8" s="35">
        <v>8</v>
      </c>
      <c r="C8" s="89" t="str">
        <f>IF(B8="","",IF(LEN(B8)=3,CONCATENATE("NC-",VLOOKUP(B8,'U17 Non Counters'!$G$3:$I$86,3,FALSE)),VLOOKUP(B8,Teams!$A$12:$B$29,2,FALSE)))</f>
        <v>TN</v>
      </c>
      <c r="D8" s="90" t="str">
        <f ca="1">IFERROR(IF(LEN(B8)=1,INDIRECT("'"&amp;C8&amp;"-"&amp;LEFT(B5,3)&amp;"'!H16"),IF(LEN(B8)=2,INDIRECT("'"&amp;C8&amp;"-"&amp;LEFT(B5,3)&amp;"'!H17"),VLOOKUP(B8,'U17 Non Counters'!$G$3:$H$86,2,FALSE))),"")</f>
        <v>EVE TULLOCH</v>
      </c>
      <c r="E8" s="145" t="s">
        <v>347</v>
      </c>
      <c r="F8" s="88">
        <f>IF(LEFT(B5,3)="U20","",IF(B8="","",IF(OR(E8="DQ",E8="DNF",E8="DNS"),"",IF(LEN(B8)=3,"",IF(F7="",8,MIN(F7)-1)))))</f>
        <v>7</v>
      </c>
      <c r="H8" s="88">
        <v>2</v>
      </c>
      <c r="I8" s="35"/>
      <c r="J8" s="89" t="str">
        <f>IF(I8="","",IF(LEN(I8)=3,CONCATENATE("NC-",VLOOKUP(I8,'U17 Non Counters'!$G$3:$I$86,3,FALSE)),VLOOKUP(I8,Teams!$A$12:$B$29,2,FALSE)))</f>
        <v/>
      </c>
      <c r="K8" s="90">
        <f ca="1">IFERROR(IF(LEN(I8)=1,INDIRECT("'"&amp;J8&amp;"-"&amp;LEFT(I5,3)&amp;"'!H16"),IF(LEN(I8)=2,INDIRECT("'"&amp;J8&amp;"-"&amp;LEFT(I5,3)&amp;"'!H17"),VLOOKUP(I8,'U17 Non Counters'!$G$3:$H$86,2,FALSE))),"")</f>
        <v>0</v>
      </c>
      <c r="L8" s="145"/>
      <c r="M8" s="88" t="str">
        <f>IF(LEFT(I5,3)="U20","",IF(I8="","",IF(OR(L8="DQ",L8="DNF",L8="DNS"),"",IF(LEN(I8)=3,"",IF(M7="",8,MIN(M7)-1)))))</f>
        <v/>
      </c>
    </row>
    <row r="9" spans="1:13" x14ac:dyDescent="0.3">
      <c r="A9" s="88">
        <v>3</v>
      </c>
      <c r="B9" s="35">
        <v>2</v>
      </c>
      <c r="C9" s="89" t="str">
        <f>IF(B9="","",IF(LEN(B9)=3,CONCATENATE("NC-",VLOOKUP(B9,'U17 Non Counters'!$G$3:$I$86,3,FALSE)),VLOOKUP(B9,Teams!$A$12:$B$29,2,FALSE)))</f>
        <v>ADAC</v>
      </c>
      <c r="D9" s="90" t="str">
        <f ca="1">IFERROR(IF(LEN(B9)=1,INDIRECT("'"&amp;C9&amp;"-"&amp;LEFT(B5,3)&amp;"'!H16"),IF(LEN(B9)=2,INDIRECT("'"&amp;C9&amp;"-"&amp;LEFT(B5,3)&amp;"'!H17"),VLOOKUP(B9,'U17 Non Counters'!$G$3:$H$86,2,FALSE))),"")</f>
        <v>Lucy Nicoll</v>
      </c>
      <c r="E9" s="145" t="s">
        <v>348</v>
      </c>
      <c r="F9" s="88">
        <f>IF(LEFT(B5,3)="U20","",IF(B9="","",IF(OR(E9="DQ",E9="DNF",E9="DNS"),"",IF(LEN(B9)=3,"",IF(MAX(F7:F8)&lt;&gt;8,8,MIN(F7:F8)-1)))))</f>
        <v>6</v>
      </c>
      <c r="H9" s="88">
        <v>3</v>
      </c>
      <c r="I9" s="35"/>
      <c r="J9" s="89" t="str">
        <f>IF(I9="","",IF(LEN(I9)=3,CONCATENATE("NC-",VLOOKUP(I9,'U17 Non Counters'!$G$3:$I$86,3,FALSE)),VLOOKUP(I9,Teams!$A$12:$B$29,2,FALSE)))</f>
        <v/>
      </c>
      <c r="K9" s="90">
        <f ca="1">IFERROR(IF(LEN(I9)=1,INDIRECT("'"&amp;J9&amp;"-"&amp;LEFT(I5,3)&amp;"'!H16"),IF(LEN(I9)=2,INDIRECT("'"&amp;J9&amp;"-"&amp;LEFT(I5,3)&amp;"'!H17"),VLOOKUP(I9,'U17 Non Counters'!$G$3:$H$86,2,FALSE))),"")</f>
        <v>0</v>
      </c>
      <c r="L9" s="145"/>
      <c r="M9" s="88" t="str">
        <f>IF(LEFT(I5,3)="U20","",IF(I9="","",IF(OR(L9="DQ",L9="DNF",L9="DNS"),"",IF(LEN(I9)=3,"",IF(MAX(M7:M8)&lt;&gt;8,8,MIN(M7:M8)-1)))))</f>
        <v/>
      </c>
    </row>
    <row r="10" spans="1:13" x14ac:dyDescent="0.3">
      <c r="A10" s="88">
        <v>4</v>
      </c>
      <c r="B10" s="35">
        <v>4</v>
      </c>
      <c r="C10" s="89" t="str">
        <f>IF(B10="","",IF(LEN(B10)=3,CONCATENATE("NC-",VLOOKUP(B10,'U17 Non Counters'!$G$3:$I$86,3,FALSE)),VLOOKUP(B10,Teams!$A$12:$B$29,2,FALSE)))</f>
        <v>DHH</v>
      </c>
      <c r="D10" s="90" t="str">
        <f ca="1">IFERROR(IF(LEN(B10)=1,INDIRECT("'"&amp;C10&amp;"-"&amp;LEFT(B5,3)&amp;"'!H16"),IF(LEN(B10)=2,INDIRECT("'"&amp;C10&amp;"-"&amp;LEFT(B5,3)&amp;"'!H17"),VLOOKUP(B10,'U17 Non Counters'!$G$3:$H$86,2,FALSE))),"")</f>
        <v>Iona Esslemont</v>
      </c>
      <c r="E10" s="145" t="s">
        <v>349</v>
      </c>
      <c r="F10" s="88">
        <f>IF(LEFT(B5,3)="U20","",IF(B10="","",IF(OR(E10="DQ",E10="DNF",E10="DNS"),"",IF(LEN(B10)=3,"",IF(MAX(F7:F9)&lt;&gt;8,8,MIN(F7:F9)-1)))))</f>
        <v>5</v>
      </c>
      <c r="H10" s="88">
        <v>4</v>
      </c>
      <c r="I10" s="35"/>
      <c r="J10" s="89" t="str">
        <f>IF(I10="","",IF(LEN(I10)=3,CONCATENATE("NC-",VLOOKUP(I10,'U17 Non Counters'!$G$3:$I$86,3,FALSE)),VLOOKUP(I10,Teams!$A$12:$B$29,2,FALSE)))</f>
        <v/>
      </c>
      <c r="K10" s="90">
        <f ca="1">IFERROR(IF(LEN(I10)=1,INDIRECT("'"&amp;J10&amp;"-"&amp;LEFT(I5,3)&amp;"'!H16"),IF(LEN(I10)=2,INDIRECT("'"&amp;J10&amp;"-"&amp;LEFT(I5,3)&amp;"'!H17"),VLOOKUP(I10,'U17 Non Counters'!$G$3:$H$86,2,FALSE))),"")</f>
        <v>0</v>
      </c>
      <c r="L10" s="145"/>
      <c r="M10" s="88" t="str">
        <f>IF(LEFT(I5,3)="U20","",IF(I10="","",IF(OR(L10="DQ",L10="DNF",L10="DNS"),"",IF(LEN(I10)=3,"",IF(MAX(M7:M9)&lt;&gt;8,8,MIN(M7:M9)-1)))))</f>
        <v/>
      </c>
    </row>
    <row r="11" spans="1:13" x14ac:dyDescent="0.3">
      <c r="A11" s="88">
        <v>5</v>
      </c>
      <c r="B11" s="35">
        <v>6</v>
      </c>
      <c r="C11" s="89" t="str">
        <f>IF(B11="","",IF(LEN(B11)=3,CONCATENATE("NC-",VLOOKUP(B11,'U17 Non Counters'!$G$3:$I$86,3,FALSE)),VLOOKUP(B11,Teams!$A$12:$B$29,2,FALSE)))</f>
        <v>ISA</v>
      </c>
      <c r="D11" s="90" t="str">
        <f ca="1">IFERROR(IF(LEN(B11)=1,INDIRECT("'"&amp;C11&amp;"-"&amp;LEFT(B5,3)&amp;"'!H16"),IF(LEN(B11)=2,INDIRECT("'"&amp;C11&amp;"-"&amp;LEFT(B5,3)&amp;"'!H17"),VLOOKUP(B11,'U17 Non Counters'!$G$3:$H$86,2,FALSE))),"")</f>
        <v>Amie Ringstead</v>
      </c>
      <c r="E11" s="145" t="s">
        <v>350</v>
      </c>
      <c r="F11" s="88">
        <f>IF(LEFT(B5,3)="U20","",IF(B11="","",IF(OR(E11="DQ",E11="DNF",E11="DNS"),"",IF(LEN(B11)=3,"",IF(MAX(F7:F10)&lt;&gt;8,8,MIN(F7:F10)-1)))))</f>
        <v>4</v>
      </c>
      <c r="H11" s="88">
        <v>5</v>
      </c>
      <c r="I11" s="35"/>
      <c r="J11" s="89" t="str">
        <f>IF(I11="","",IF(LEN(I11)=3,CONCATENATE("NC-",VLOOKUP(I11,'U17 Non Counters'!$G$3:$I$86,3,FALSE)),VLOOKUP(I11,Teams!$A$12:$B$29,2,FALSE)))</f>
        <v/>
      </c>
      <c r="K11" s="90">
        <f ca="1">IFERROR(IF(LEN(I11)=1,INDIRECT("'"&amp;J11&amp;"-"&amp;LEFT(I5,3)&amp;"'!H16"),IF(LEN(I11)=2,INDIRECT("'"&amp;J11&amp;"-"&amp;LEFT(I5,3)&amp;"'!H17"),VLOOKUP(I11,'U17 Non Counters'!$G$3:$H$86,2,FALSE))),"")</f>
        <v>0</v>
      </c>
      <c r="L11" s="145"/>
      <c r="M11" s="88" t="str">
        <f>IF(LEFT(I5,3)="U20","",IF(I11="","",IF(OR(L11="DQ",L11="DNF",L11="DNS"),"",IF(LEN(I11)=3,"",IF(MAX(M7:M10)&lt;&gt;8,8,MIN(M7:M10)-1)))))</f>
        <v/>
      </c>
    </row>
    <row r="12" spans="1:13" x14ac:dyDescent="0.3">
      <c r="A12" s="88">
        <v>6</v>
      </c>
      <c r="B12" s="35"/>
      <c r="C12" s="89" t="str">
        <f>IF(B12="","",IF(LEN(B12)=3,CONCATENATE("NC-",VLOOKUP(B12,'U17 Non Counters'!$G$3:$I$86,3,FALSE)),VLOOKUP(B12,Teams!$A$12:$B$29,2,FALSE)))</f>
        <v/>
      </c>
      <c r="D12" s="90">
        <f ca="1">IFERROR(IF(LEN(B12)=1,INDIRECT("'"&amp;C12&amp;"-"&amp;LEFT(B5,3)&amp;"'!H16"),IF(LEN(B12)=2,INDIRECT("'"&amp;C12&amp;"-"&amp;LEFT(B5,3)&amp;"'!H17"),VLOOKUP(B12,'U17 Non Counters'!$G$3:$H$86,2,FALSE))),"")</f>
        <v>0</v>
      </c>
      <c r="E12" s="145"/>
      <c r="F12" s="88" t="str">
        <f>IF(LEFT(B5,3)="U20","",IF(B12="","",IF(OR(E12="DQ",E12="DNF",E12="DNS"),"",IF(LEN(B12)=3,"",IF(MAX(F7:F11)&lt;&gt;8,8,MIN(F7:F11)-1)))))</f>
        <v/>
      </c>
      <c r="H12" s="88">
        <v>6</v>
      </c>
      <c r="I12" s="35"/>
      <c r="J12" s="89" t="str">
        <f>IF(I12="","",IF(LEN(I12)=3,CONCATENATE("NC-",VLOOKUP(I12,'U17 Non Counters'!$G$3:$I$86,3,FALSE)),VLOOKUP(I12,Teams!$A$12:$B$29,2,FALSE)))</f>
        <v/>
      </c>
      <c r="K12" s="90">
        <f ca="1">IFERROR(IF(LEN(I12)=1,INDIRECT("'"&amp;J12&amp;"-"&amp;LEFT(I5,3)&amp;"'!H16"),IF(LEN(I12)=2,INDIRECT("'"&amp;J12&amp;"-"&amp;LEFT(I5,3)&amp;"'!H17"),VLOOKUP(I12,'U17 Non Counters'!$G$3:$H$86,2,FALSE))),"")</f>
        <v>0</v>
      </c>
      <c r="L12" s="145"/>
      <c r="M12" s="88" t="str">
        <f>IF(LEFT(I5,3)="U20","",IF(I12="","",IF(OR(L12="DQ",L12="DNF",L12="DNS"),"",IF(LEN(I12)=3,"",IF(MAX(M7:M11)&lt;&gt;8,8,MIN(M7:M11)-1)))))</f>
        <v/>
      </c>
    </row>
    <row r="13" spans="1:13" x14ac:dyDescent="0.3">
      <c r="A13" s="88">
        <v>7</v>
      </c>
      <c r="B13" s="35"/>
      <c r="C13" s="89" t="str">
        <f>IF(B13="","",IF(LEN(B13)=3,CONCATENATE("NC-",VLOOKUP(B13,'U17 Non Counters'!$G$3:$I$86,3,FALSE)),VLOOKUP(B13,Teams!$A$12:$B$29,2,FALSE)))</f>
        <v/>
      </c>
      <c r="D13" s="90">
        <f ca="1">IFERROR(IF(LEN(B13)=1,INDIRECT("'"&amp;C13&amp;"-"&amp;LEFT(B5,3)&amp;"'!H16"),IF(LEN(B13)=2,INDIRECT("'"&amp;C13&amp;"-"&amp;LEFT(B5,3)&amp;"'!H17"),VLOOKUP(B13,'U17 Non Counters'!$G$3:$H$86,2,FALSE))),"")</f>
        <v>0</v>
      </c>
      <c r="E13" s="145"/>
      <c r="F13" s="88" t="str">
        <f>IF(LEFT(B5,3)="U20","",IF(B13="","",IF(OR(E13="DQ",E13="DNF",E13="DNS"),"",IF(LEN(B13)=3,"",IF(MAX(F7:F12)&lt;&gt;8,8,MIN(F7:F12)-1)))))</f>
        <v/>
      </c>
      <c r="H13" s="88">
        <v>7</v>
      </c>
      <c r="I13" s="35"/>
      <c r="J13" s="89" t="str">
        <f>IF(I13="","",IF(LEN(I13)=3,CONCATENATE("NC-",VLOOKUP(I13,'U17 Non Counters'!$G$3:$I$86,3,FALSE)),VLOOKUP(I13,Teams!$A$12:$B$29,2,FALSE)))</f>
        <v/>
      </c>
      <c r="K13" s="90">
        <f ca="1">IFERROR(IF(LEN(I13)=1,INDIRECT("'"&amp;J13&amp;"-"&amp;LEFT(I5,3)&amp;"'!H16"),IF(LEN(I13)=2,INDIRECT("'"&amp;J13&amp;"-"&amp;LEFT(I5,3)&amp;"'!H17"),VLOOKUP(I13,'U17 Non Counters'!$G$3:$H$86,2,FALSE))),"")</f>
        <v>0</v>
      </c>
      <c r="L13" s="145"/>
      <c r="M13" s="88" t="str">
        <f>IF(LEFT(I5,3)="U20","",IF(I13="","",IF(OR(L13="DQ",L13="DNF",L13="DNS"),"",IF(LEN(I13)=3,"",IF(MAX(M7:M12)&lt;&gt;8,8,MIN(M7:M12)-1)))))</f>
        <v/>
      </c>
    </row>
    <row r="14" spans="1:13" x14ac:dyDescent="0.3">
      <c r="A14" s="88">
        <v>8</v>
      </c>
      <c r="B14" s="35"/>
      <c r="C14" s="89" t="str">
        <f>IF(B14="","",IF(LEN(B14)=3,CONCATENATE("NC-",VLOOKUP(B14,'U17 Non Counters'!$G$3:$I$86,3,FALSE)),VLOOKUP(B14,Teams!$A$12:$B$29,2,FALSE)))</f>
        <v/>
      </c>
      <c r="D14" s="90">
        <f ca="1">IFERROR(IF(LEN(B14)=1,INDIRECT("'"&amp;C14&amp;"-"&amp;LEFT(B5,3)&amp;"'!H16"),IF(LEN(B14)=2,INDIRECT("'"&amp;C14&amp;"-"&amp;LEFT(B5,3)&amp;"'!H17"),VLOOKUP(B14,'U17 Non Counters'!$G$3:$H$86,2,FALSE))),"")</f>
        <v>0</v>
      </c>
      <c r="E14" s="145"/>
      <c r="F14" s="88" t="str">
        <f>IF(LEFT(B5,3)="U20","",IF(B14="","",IF(OR(E14="DQ",E14="DNF",E14="DNS"),"",IF(LEN(B14)=3,"",IF(MAX(F7:F13)&lt;&gt;8,8,MIN(F7:F13)-1)))))</f>
        <v/>
      </c>
      <c r="H14" s="88">
        <v>8</v>
      </c>
      <c r="I14" s="35"/>
      <c r="J14" s="89" t="str">
        <f>IF(I14="","",IF(LEN(I14)=3,CONCATENATE("NC-",VLOOKUP(I14,'U17 Non Counters'!$G$3:$I$86,3,FALSE)),VLOOKUP(I14,Teams!$A$12:$B$29,2,FALSE)))</f>
        <v/>
      </c>
      <c r="K14" s="90">
        <f ca="1">IFERROR(IF(LEN(I14)=1,INDIRECT("'"&amp;J14&amp;"-"&amp;LEFT(I5,3)&amp;"'!H16"),IF(LEN(I14)=2,INDIRECT("'"&amp;J14&amp;"-"&amp;LEFT(I5,3)&amp;"'!H17"),VLOOKUP(I14,'U17 Non Counters'!$G$3:$H$86,2,FALSE))),"")</f>
        <v>0</v>
      </c>
      <c r="L14" s="145"/>
      <c r="M14" s="88" t="str">
        <f>IF(LEFT(I5,3)="U20","",IF(I14="","",IF(OR(L14="DQ",L14="DNF",L14="DNS"),"",IF(LEN(I14)=3,"",IF(MAX(M7:M13)&lt;&gt;8,8,MIN(M7:M13)-1)))))</f>
        <v/>
      </c>
    </row>
    <row r="15" spans="1:13" x14ac:dyDescent="0.3">
      <c r="A15" s="98"/>
      <c r="B15" s="98"/>
      <c r="C15" s="87"/>
      <c r="E15" s="146"/>
      <c r="H15" s="98"/>
      <c r="I15" s="98"/>
      <c r="L15" s="149"/>
    </row>
    <row r="16" spans="1:13" x14ac:dyDescent="0.3">
      <c r="A16" s="270"/>
      <c r="B16" s="271" t="str">
        <f>'Start lists'!B17</f>
        <v>U20W</v>
      </c>
      <c r="C16" s="233" t="str">
        <f>'Start lists'!C17</f>
        <v>400mH</v>
      </c>
      <c r="D16" s="120" t="str">
        <f>'Start lists'!D17</f>
        <v>A string</v>
      </c>
      <c r="E16" s="194" t="s">
        <v>182</v>
      </c>
      <c r="F16" s="145"/>
      <c r="H16" s="270"/>
      <c r="I16" s="271" t="str">
        <f>'Start lists'!I17</f>
        <v>U20W</v>
      </c>
      <c r="J16" s="233" t="str">
        <f>'Start lists'!J17</f>
        <v>400mH</v>
      </c>
      <c r="K16" s="120" t="str">
        <f>'Start lists'!K17</f>
        <v>B string</v>
      </c>
      <c r="L16" s="194" t="s">
        <v>182</v>
      </c>
      <c r="M16" s="145"/>
    </row>
    <row r="17" spans="1:13" x14ac:dyDescent="0.3">
      <c r="A17" s="122"/>
      <c r="B17" s="117" t="s">
        <v>23</v>
      </c>
      <c r="C17" s="124" t="s">
        <v>17</v>
      </c>
      <c r="D17" s="124" t="s">
        <v>20</v>
      </c>
      <c r="E17" s="148" t="s">
        <v>21</v>
      </c>
      <c r="F17" s="123" t="s">
        <v>22</v>
      </c>
      <c r="H17" s="122"/>
      <c r="I17" s="117" t="s">
        <v>23</v>
      </c>
      <c r="J17" s="124" t="s">
        <v>17</v>
      </c>
      <c r="K17" s="124" t="s">
        <v>20</v>
      </c>
      <c r="L17" s="148" t="s">
        <v>21</v>
      </c>
      <c r="M17" s="123" t="s">
        <v>22</v>
      </c>
    </row>
    <row r="18" spans="1:13" x14ac:dyDescent="0.3">
      <c r="A18" s="88">
        <v>1</v>
      </c>
      <c r="B18" s="35">
        <v>8</v>
      </c>
      <c r="C18" s="89" t="str">
        <f>IF(B18="","",IF(LEN(B18)=3,CONCATENATE("NC-",VLOOKUP(B18,'U20 Non Counters'!$G$3:$I$86,3,FALSE)),VLOOKUP(B18,Teams!$A$12:$B$29,2,FALSE)))</f>
        <v>TN</v>
      </c>
      <c r="D18" s="90" t="str">
        <f ca="1">IFERROR(IF(LEN(B18)=1,INDIRECT("'"&amp;C18&amp;"-"&amp;LEFT(B16,3)&amp;"'!H16"),IF(LEN(B18)=2,INDIRECT("'"&amp;C18&amp;"-"&amp;LEFT(B16,3)&amp;"'!H17"),VLOOKUP(B18,'U20 Non Counters'!$G$3:$H$86,2,FALSE))),"")</f>
        <v>MAIRI WEIR</v>
      </c>
      <c r="E18" s="145" t="s">
        <v>352</v>
      </c>
      <c r="F18" s="88" t="str">
        <f>IF(LEFT(B16,3)="U20","",IF(B18="","",IF(OR(E18="DQ",E18="DNF",E18="DNS"),"",IF(LEN(B18)=3,"",8))))</f>
        <v/>
      </c>
      <c r="H18" s="88">
        <v>1</v>
      </c>
      <c r="I18" s="35"/>
      <c r="J18" s="89" t="str">
        <f>IF(I18="","",IF(LEN(I18)=3,CONCATENATE("NC-",VLOOKUP(I18,'U20 Non Counters'!$G$3:$I$86,3,FALSE)),VLOOKUP(I18,Teams!$A$12:$B$29,2,FALSE)))</f>
        <v/>
      </c>
      <c r="K18" s="90">
        <f ca="1">IFERROR(IF(LEN(I18)=1,INDIRECT("'"&amp;J18&amp;"-"&amp;LEFT(I16,3)&amp;"'!H16"),IF(LEN(I18)=2,INDIRECT("'"&amp;J18&amp;"-"&amp;LEFT(I16,3)&amp;"'!H17"),VLOOKUP(I18,'U20 Non Counters'!$G$3:$H$86,2,FALSE))),"")</f>
        <v>0</v>
      </c>
      <c r="L18" s="145"/>
      <c r="M18" s="88" t="str">
        <f>IF(LEFT(I16,3)="U20","",IF(I18="","",IF(OR(L18="DQ",L18="DNF",L18="DNS"),"",IF(LEN(I18)=3,"",8))))</f>
        <v/>
      </c>
    </row>
    <row r="19" spans="1:13" x14ac:dyDescent="0.3">
      <c r="A19" s="88">
        <v>2</v>
      </c>
      <c r="B19" s="35">
        <v>4</v>
      </c>
      <c r="C19" s="89" t="str">
        <f>IF(B19="","",IF(LEN(B19)=3,CONCATENATE("NC-",VLOOKUP(B19,'U20 Non Counters'!$G$3:$I$86,3,FALSE)),VLOOKUP(B19,Teams!$A$12:$B$29,2,FALSE)))</f>
        <v>DHH</v>
      </c>
      <c r="D19" s="90" t="str">
        <f ca="1">IFERROR(IF(LEN(B19)=1,INDIRECT("'"&amp;C19&amp;"-"&amp;LEFT(B16,3)&amp;"'!H16"),IF(LEN(B19)=2,INDIRECT("'"&amp;C19&amp;"-"&amp;LEFT(B16,3)&amp;"'!H17"),VLOOKUP(B19,'U20 Non Counters'!$G$3:$H$86,2,FALSE))),"")</f>
        <v>Shania King</v>
      </c>
      <c r="E19" s="145" t="s">
        <v>353</v>
      </c>
      <c r="F19" s="88" t="str">
        <f>IF(LEFT(B16,3)="U20","",IF(B19="","",IF(OR(E19="DQ",E19="DNF",E19="DNS"),"",IF(LEN(B19)=3,"",IF(F18="",8,MIN(F18)-1)))))</f>
        <v/>
      </c>
      <c r="H19" s="88">
        <v>2</v>
      </c>
      <c r="I19" s="35"/>
      <c r="J19" s="89" t="str">
        <f>IF(I19="","",IF(LEN(I19)=3,CONCATENATE("NC-",VLOOKUP(I19,'U20 Non Counters'!$G$3:$I$86,3,FALSE)),VLOOKUP(I19,Teams!$A$12:$B$29,2,FALSE)))</f>
        <v/>
      </c>
      <c r="K19" s="90">
        <f ca="1">IFERROR(IF(LEN(I19)=1,INDIRECT("'"&amp;J19&amp;"-"&amp;LEFT(I16,3)&amp;"'!H16"),IF(LEN(I19)=2,INDIRECT("'"&amp;J19&amp;"-"&amp;LEFT(I16,3)&amp;"'!H17"),VLOOKUP(I19,'U20 Non Counters'!$G$3:$H$86,2,FALSE))),"")</f>
        <v>0</v>
      </c>
      <c r="L19" s="145"/>
      <c r="M19" s="88" t="str">
        <f>IF(LEFT(I16,3)="U20","",IF(I19="","",IF(OR(L19="DQ",L19="DNF",L19="DNS"),"",IF(LEN(I19)=3,"",IF(M18="",8,MIN(M18)-1)))))</f>
        <v/>
      </c>
    </row>
    <row r="20" spans="1:13" x14ac:dyDescent="0.3">
      <c r="A20" s="88">
        <v>3</v>
      </c>
      <c r="B20" s="35"/>
      <c r="C20" s="89" t="str">
        <f>IF(B20="","",IF(LEN(B20)=3,CONCATENATE("NC-",VLOOKUP(B20,'U20 Non Counters'!$G$3:$I$86,3,FALSE)),VLOOKUP(B20,Teams!$A$12:$B$29,2,FALSE)))</f>
        <v/>
      </c>
      <c r="D20" s="90">
        <f ca="1">IFERROR(IF(LEN(B20)=1,INDIRECT("'"&amp;C20&amp;"-"&amp;LEFT(B16,3)&amp;"'!H16"),IF(LEN(B20)=2,INDIRECT("'"&amp;C20&amp;"-"&amp;LEFT(B16,3)&amp;"'!H17"),VLOOKUP(B20,'U20 Non Counters'!$G$3:$H$86,2,FALSE))),"")</f>
        <v>0</v>
      </c>
      <c r="E20" s="145"/>
      <c r="F20" s="88" t="str">
        <f>IF(LEFT(B16,3)="U20","",IF(B20="","",IF(OR(E20="DQ",E20="DNF",E20="DNS"),"",IF(LEN(B20)=3,"",IF(MAX(F18:F19)&lt;&gt;8,8,MIN(F18:F19)-1)))))</f>
        <v/>
      </c>
      <c r="H20" s="88">
        <v>3</v>
      </c>
      <c r="I20" s="35"/>
      <c r="J20" s="89" t="str">
        <f>IF(I20="","",IF(LEN(I20)=3,CONCATENATE("NC-",VLOOKUP(I20,'U20 Non Counters'!$G$3:$I$86,3,FALSE)),VLOOKUP(I20,Teams!$A$12:$B$29,2,FALSE)))</f>
        <v/>
      </c>
      <c r="K20" s="90">
        <f ca="1">IFERROR(IF(LEN(I20)=1,INDIRECT("'"&amp;J20&amp;"-"&amp;LEFT(I16,3)&amp;"'!H16"),IF(LEN(I20)=2,INDIRECT("'"&amp;J20&amp;"-"&amp;LEFT(I16,3)&amp;"'!H17"),VLOOKUP(I20,'U20 Non Counters'!$G$3:$H$86,2,FALSE))),"")</f>
        <v>0</v>
      </c>
      <c r="L20" s="145"/>
      <c r="M20" s="88" t="str">
        <f>IF(LEFT(I16,3)="U20","",IF(I20="","",IF(OR(L20="DQ",L20="DNF",L20="DNS"),"",IF(LEN(I20)=3,"",IF(MAX(M18:M19)&lt;&gt;8,8,MIN(M18:M19)-1)))))</f>
        <v/>
      </c>
    </row>
    <row r="21" spans="1:13" x14ac:dyDescent="0.3">
      <c r="A21" s="88">
        <v>4</v>
      </c>
      <c r="B21" s="35"/>
      <c r="C21" s="89" t="str">
        <f>IF(B21="","",IF(LEN(B21)=3,CONCATENATE("NC-",VLOOKUP(B21,'U20 Non Counters'!$G$3:$I$86,3,FALSE)),VLOOKUP(B21,Teams!$A$12:$B$29,2,FALSE)))</f>
        <v/>
      </c>
      <c r="D21" s="90">
        <f ca="1">IFERROR(IF(LEN(B21)=1,INDIRECT("'"&amp;C21&amp;"-"&amp;LEFT(B16,3)&amp;"'!H16"),IF(LEN(B21)=2,INDIRECT("'"&amp;C21&amp;"-"&amp;LEFT(B16,3)&amp;"'!H17"),VLOOKUP(B21,'U20 Non Counters'!$G$3:$H$86,2,FALSE))),"")</f>
        <v>0</v>
      </c>
      <c r="E21" s="145"/>
      <c r="F21" s="88" t="str">
        <f>IF(LEFT(B16,3)="U20","",IF(B21="","",IF(OR(E21="DQ",E21="DNF",E21="DNS"),"",IF(LEN(B21)=3,"",IF(MAX(F18:F20)&lt;&gt;8,8,MIN(F18:F20)-1)))))</f>
        <v/>
      </c>
      <c r="H21" s="88">
        <v>4</v>
      </c>
      <c r="I21" s="35"/>
      <c r="J21" s="89" t="str">
        <f>IF(I21="","",IF(LEN(I21)=3,CONCATENATE("NC-",VLOOKUP(I21,'U20 Non Counters'!$G$3:$I$86,3,FALSE)),VLOOKUP(I21,Teams!$A$12:$B$29,2,FALSE)))</f>
        <v/>
      </c>
      <c r="K21" s="90">
        <f ca="1">IFERROR(IF(LEN(I21)=1,INDIRECT("'"&amp;J21&amp;"-"&amp;LEFT(I16,3)&amp;"'!H16"),IF(LEN(I21)=2,INDIRECT("'"&amp;J21&amp;"-"&amp;LEFT(I16,3)&amp;"'!H17"),VLOOKUP(I21,'U20 Non Counters'!$G$3:$H$86,2,FALSE))),"")</f>
        <v>0</v>
      </c>
      <c r="L21" s="145"/>
      <c r="M21" s="88" t="str">
        <f>IF(LEFT(I16,3)="U20","",IF(I21="","",IF(OR(L21="DQ",L21="DNF",L21="DNS"),"",IF(LEN(I21)=3,"",IF(MAX(M18:M20)&lt;&gt;8,8,MIN(M18:M20)-1)))))</f>
        <v/>
      </c>
    </row>
    <row r="22" spans="1:13" x14ac:dyDescent="0.3">
      <c r="A22" s="88">
        <v>5</v>
      </c>
      <c r="B22" s="35"/>
      <c r="C22" s="89" t="str">
        <f>IF(B22="","",IF(LEN(B22)=3,CONCATENATE("NC-",VLOOKUP(B22,'U20 Non Counters'!$G$3:$I$86,3,FALSE)),VLOOKUP(B22,Teams!$A$12:$B$29,2,FALSE)))</f>
        <v/>
      </c>
      <c r="D22" s="90">
        <f ca="1">IFERROR(IF(LEN(B22)=1,INDIRECT("'"&amp;C22&amp;"-"&amp;LEFT(B16,3)&amp;"'!H16"),IF(LEN(B22)=2,INDIRECT("'"&amp;C22&amp;"-"&amp;LEFT(B16,3)&amp;"'!H17"),VLOOKUP(B22,'U20 Non Counters'!$G$3:$H$86,2,FALSE))),"")</f>
        <v>0</v>
      </c>
      <c r="E22" s="145"/>
      <c r="F22" s="88" t="str">
        <f>IF(LEFT(B16,3)="U20","",IF(B22="","",IF(OR(E22="DQ",E22="DNF",E22="DNS"),"",IF(LEN(B22)=3,"",IF(MAX(F18:F21)&lt;&gt;8,8,MIN(F18:F21)-1)))))</f>
        <v/>
      </c>
      <c r="H22" s="88">
        <v>5</v>
      </c>
      <c r="I22" s="35"/>
      <c r="J22" s="89" t="str">
        <f>IF(I22="","",IF(LEN(I22)=3,CONCATENATE("NC-",VLOOKUP(I22,'U20 Non Counters'!$G$3:$I$86,3,FALSE)),VLOOKUP(I22,Teams!$A$12:$B$29,2,FALSE)))</f>
        <v/>
      </c>
      <c r="K22" s="90">
        <f ca="1">IFERROR(IF(LEN(I22)=1,INDIRECT("'"&amp;J22&amp;"-"&amp;LEFT(I16,3)&amp;"'!H16"),IF(LEN(I22)=2,INDIRECT("'"&amp;J22&amp;"-"&amp;LEFT(I16,3)&amp;"'!H17"),VLOOKUP(I22,'U20 Non Counters'!$G$3:$H$86,2,FALSE))),"")</f>
        <v>0</v>
      </c>
      <c r="L22" s="145"/>
      <c r="M22" s="88" t="str">
        <f>IF(LEFT(I16,3)="U20","",IF(I22="","",IF(OR(L22="DQ",L22="DNF",L22="DNS"),"",IF(LEN(I22)=3,"",IF(MAX(M18:M21)&lt;&gt;8,8,MIN(M18:M21)-1)))))</f>
        <v/>
      </c>
    </row>
    <row r="23" spans="1:13" x14ac:dyDescent="0.3">
      <c r="A23" s="88">
        <v>6</v>
      </c>
      <c r="B23" s="35"/>
      <c r="C23" s="89" t="str">
        <f>IF(B23="","",IF(LEN(B23)=3,CONCATENATE("NC-",VLOOKUP(B23,'U20 Non Counters'!$G$3:$I$86,3,FALSE)),VLOOKUP(B23,Teams!$A$12:$B$29,2,FALSE)))</f>
        <v/>
      </c>
      <c r="D23" s="90">
        <f ca="1">IFERROR(IF(LEN(B23)=1,INDIRECT("'"&amp;C23&amp;"-"&amp;LEFT(B16,3)&amp;"'!H16"),IF(LEN(B23)=2,INDIRECT("'"&amp;C23&amp;"-"&amp;LEFT(B16,3)&amp;"'!H17"),VLOOKUP(B23,'U20 Non Counters'!$G$3:$H$86,2,FALSE))),"")</f>
        <v>0</v>
      </c>
      <c r="E23" s="145"/>
      <c r="F23" s="88" t="str">
        <f>IF(LEFT(B16,3)="U20","",IF(B23="","",IF(OR(E23="DQ",E23="DNF",E23="DNS"),"",IF(LEN(B23)=3,"",IF(MAX(F18:F22)&lt;&gt;8,8,MIN(F18:F22)-1)))))</f>
        <v/>
      </c>
      <c r="H23" s="88">
        <v>6</v>
      </c>
      <c r="I23" s="35"/>
      <c r="J23" s="89" t="str">
        <f>IF(I23="","",IF(LEN(I23)=3,CONCATENATE("NC-",VLOOKUP(I23,'U20 Non Counters'!$G$3:$I$86,3,FALSE)),VLOOKUP(I23,Teams!$A$12:$B$29,2,FALSE)))</f>
        <v/>
      </c>
      <c r="K23" s="90">
        <f ca="1">IFERROR(IF(LEN(I23)=1,INDIRECT("'"&amp;J23&amp;"-"&amp;LEFT(I16,3)&amp;"'!H16"),IF(LEN(I23)=2,INDIRECT("'"&amp;J23&amp;"-"&amp;LEFT(I16,3)&amp;"'!H17"),VLOOKUP(I23,'U20 Non Counters'!$G$3:$H$86,2,FALSE))),"")</f>
        <v>0</v>
      </c>
      <c r="L23" s="145"/>
      <c r="M23" s="88" t="str">
        <f>IF(LEFT(I16,3)="U20","",IF(I23="","",IF(OR(L23="DQ",L23="DNF",L23="DNS"),"",IF(LEN(I23)=3,"",IF(MAX(M18:M22)&lt;&gt;8,8,MIN(M18:M22)-1)))))</f>
        <v/>
      </c>
    </row>
    <row r="24" spans="1:13" x14ac:dyDescent="0.3">
      <c r="A24" s="88">
        <v>7</v>
      </c>
      <c r="B24" s="35"/>
      <c r="C24" s="89" t="str">
        <f>IF(B24="","",IF(LEN(B24)=3,CONCATENATE("NC-",VLOOKUP(B24,'U20 Non Counters'!$G$3:$I$86,3,FALSE)),VLOOKUP(B24,Teams!$A$12:$B$29,2,FALSE)))</f>
        <v/>
      </c>
      <c r="D24" s="90">
        <f ca="1">IFERROR(IF(LEN(B24)=1,INDIRECT("'"&amp;C24&amp;"-"&amp;LEFT(B16,3)&amp;"'!H16"),IF(LEN(B24)=2,INDIRECT("'"&amp;C24&amp;"-"&amp;LEFT(B16,3)&amp;"'!H17"),VLOOKUP(B24,'U20 Non Counters'!$G$3:$H$86,2,FALSE))),"")</f>
        <v>0</v>
      </c>
      <c r="E24" s="145"/>
      <c r="F24" s="88" t="str">
        <f>IF(LEFT(B16,3)="U20","",IF(B24="","",IF(OR(E24="DQ",E24="DNF",E24="DNS"),"",IF(LEN(B24)=3,"",IF(MAX(F18:F23)&lt;&gt;8,8,MIN(F18:F23)-1)))))</f>
        <v/>
      </c>
      <c r="H24" s="88">
        <v>7</v>
      </c>
      <c r="I24" s="35"/>
      <c r="J24" s="89" t="str">
        <f>IF(I24="","",IF(LEN(I24)=3,CONCATENATE("NC-",VLOOKUP(I24,'U20 Non Counters'!$G$3:$I$86,3,FALSE)),VLOOKUP(I24,Teams!$A$12:$B$29,2,FALSE)))</f>
        <v/>
      </c>
      <c r="K24" s="90">
        <f ca="1">IFERROR(IF(LEN(I24)=1,INDIRECT("'"&amp;J24&amp;"-"&amp;LEFT(I16,3)&amp;"'!H16"),IF(LEN(I24)=2,INDIRECT("'"&amp;J24&amp;"-"&amp;LEFT(I16,3)&amp;"'!H17"),VLOOKUP(I24,'U20 Non Counters'!$G$3:$H$86,2,FALSE))),"")</f>
        <v>0</v>
      </c>
      <c r="L24" s="145"/>
      <c r="M24" s="88" t="str">
        <f>IF(LEFT(I16,3)="U20","",IF(I24="","",IF(OR(L24="DQ",L24="DNF",L24="DNS"),"",IF(LEN(I24)=3,"",IF(MAX(M18:M23)&lt;&gt;8,8,MIN(M18:M23)-1)))))</f>
        <v/>
      </c>
    </row>
    <row r="25" spans="1:13" x14ac:dyDescent="0.3">
      <c r="A25" s="88">
        <v>8</v>
      </c>
      <c r="B25" s="35"/>
      <c r="C25" s="89" t="str">
        <f>IF(B25="","",IF(LEN(B25)=3,CONCATENATE("NC-",VLOOKUP(B25,'U20 Non Counters'!$G$3:$I$86,3,FALSE)),VLOOKUP(B25,Teams!$A$12:$B$29,2,FALSE)))</f>
        <v/>
      </c>
      <c r="D25" s="90">
        <f ca="1">IFERROR(IF(LEN(B25)=1,INDIRECT("'"&amp;C25&amp;"-"&amp;LEFT(B16,3)&amp;"'!H16"),IF(LEN(B25)=2,INDIRECT("'"&amp;C25&amp;"-"&amp;LEFT(B16,3)&amp;"'!H17"),VLOOKUP(B25,'U20 Non Counters'!$G$3:$H$86,2,FALSE))),"")</f>
        <v>0</v>
      </c>
      <c r="E25" s="145"/>
      <c r="F25" s="88" t="str">
        <f>IF(LEFT(B16,3)="U20","",IF(B25="","",IF(OR(E25="DQ",E25="DNF",E25="DNS"),"",IF(LEN(B25)=3,"",IF(MAX(F18:F24)&lt;&gt;8,8,MIN(F18:F24)-1)))))</f>
        <v/>
      </c>
      <c r="H25" s="88">
        <v>8</v>
      </c>
      <c r="I25" s="35"/>
      <c r="J25" s="89" t="str">
        <f>IF(I25="","",IF(LEN(I25)=3,CONCATENATE("NC-",VLOOKUP(I25,'U20 Non Counters'!$G$3:$I$86,3,FALSE)),VLOOKUP(I25,Teams!$A$12:$B$29,2,FALSE)))</f>
        <v/>
      </c>
      <c r="K25" s="90">
        <f ca="1">IFERROR(IF(LEN(I25)=1,INDIRECT("'"&amp;J25&amp;"-"&amp;LEFT(I16,3)&amp;"'!H16"),IF(LEN(I25)=2,INDIRECT("'"&amp;J25&amp;"-"&amp;LEFT(I16,3)&amp;"'!H17"),VLOOKUP(I25,'U20 Non Counters'!$G$3:$H$86,2,FALSE))),"")</f>
        <v>0</v>
      </c>
      <c r="L25" s="145"/>
      <c r="M25" s="88" t="str">
        <f>IF(LEFT(I16,3)="U20","",IF(I25="","",IF(OR(L25="DQ",L25="DNF",L25="DNS"),"",IF(LEN(I25)=3,"",IF(MAX(M18:M24)&lt;&gt;8,8,MIN(M18:M24)-1)))))</f>
        <v/>
      </c>
    </row>
    <row r="26" spans="1:13" x14ac:dyDescent="0.3">
      <c r="A26" s="98"/>
      <c r="B26" s="98"/>
      <c r="E26" s="146"/>
      <c r="H26" s="98"/>
      <c r="I26" s="98"/>
      <c r="L26" s="149"/>
    </row>
    <row r="27" spans="1:13" x14ac:dyDescent="0.3">
      <c r="A27" s="270"/>
      <c r="B27" s="271" t="str">
        <f>'Start lists'!B28</f>
        <v>U17M</v>
      </c>
      <c r="C27" s="233" t="str">
        <f>'Start lists'!C28</f>
        <v>400mH</v>
      </c>
      <c r="D27" s="120" t="str">
        <f>'Start lists'!D28</f>
        <v>A string</v>
      </c>
      <c r="E27" s="194" t="s">
        <v>182</v>
      </c>
      <c r="F27" s="145"/>
      <c r="H27" s="270"/>
      <c r="I27" s="271" t="str">
        <f>'Start lists'!I28</f>
        <v>U17M</v>
      </c>
      <c r="J27" s="233" t="str">
        <f>'Start lists'!J28</f>
        <v>400mH</v>
      </c>
      <c r="K27" s="120" t="str">
        <f>'Start lists'!K28</f>
        <v>B string</v>
      </c>
      <c r="L27" s="194" t="s">
        <v>182</v>
      </c>
      <c r="M27" s="145"/>
    </row>
    <row r="28" spans="1:13" x14ac:dyDescent="0.3">
      <c r="A28" s="122"/>
      <c r="B28" s="117" t="s">
        <v>23</v>
      </c>
      <c r="C28" s="124" t="s">
        <v>17</v>
      </c>
      <c r="D28" s="124" t="s">
        <v>20</v>
      </c>
      <c r="E28" s="148" t="s">
        <v>21</v>
      </c>
      <c r="F28" s="123" t="s">
        <v>22</v>
      </c>
      <c r="H28" s="122"/>
      <c r="I28" s="117" t="s">
        <v>23</v>
      </c>
      <c r="J28" s="124" t="s">
        <v>17</v>
      </c>
      <c r="K28" s="124" t="s">
        <v>20</v>
      </c>
      <c r="L28" s="148" t="s">
        <v>21</v>
      </c>
      <c r="M28" s="123" t="s">
        <v>22</v>
      </c>
    </row>
    <row r="29" spans="1:13" x14ac:dyDescent="0.3">
      <c r="A29" s="88">
        <v>1</v>
      </c>
      <c r="B29" s="35">
        <v>6</v>
      </c>
      <c r="C29" s="89" t="str">
        <f>IF(B29="","",IF(LEN(B29)=3,CONCATENATE("NC-",VLOOKUP(B29,'U17 Non Counters'!$B$3:$D$86,3,FALSE)),VLOOKUP(B29,Teams!$A$12:$B$29,2,FALSE)))</f>
        <v>ISA</v>
      </c>
      <c r="D29" s="90" t="str">
        <f ca="1">IFERROR(IF(LEN(B29)=1,INDIRECT("'"&amp;C29&amp;"-"&amp;LEFT(B27,3)&amp;"'!D16"),IF(LEN(B29)=2,INDIRECT("'"&amp;C29&amp;"-"&amp;LEFT(B27,3)&amp;"'!D17"),VLOOKUP(B29,'U17 Non Counters'!$B$3:$C$86,2,FALSE))),"")</f>
        <v>Jordan MacKinnon</v>
      </c>
      <c r="E29" s="145" t="s">
        <v>354</v>
      </c>
      <c r="F29" s="88">
        <f>IF(LEFT(B27,3)="U20","",IF(B29="","",IF(OR(E29="DQ",E29="DNF",E29="DNS"),"",IF(LEN(B29)=3,"",8))))</f>
        <v>8</v>
      </c>
      <c r="H29" s="88">
        <v>1</v>
      </c>
      <c r="I29" s="35"/>
      <c r="J29" s="89" t="str">
        <f>IF(I29="","",IF(LEN(I29)=3,CONCATENATE("NC-",VLOOKUP(I29,'U17 Non Counters'!$B$3:$D$86,3,FALSE)),VLOOKUP(I29,Teams!$A$12:$B$29,2,FALSE)))</f>
        <v/>
      </c>
      <c r="K29" s="90">
        <f ca="1">IFERROR(IF(LEN(I29)=1,INDIRECT("'"&amp;J29&amp;"-"&amp;LEFT(I27,3)&amp;"'!D16"),IF(LEN(I29)=2,INDIRECT("'"&amp;J29&amp;"-"&amp;LEFT(I27,3)&amp;"'!D17"),VLOOKUP(I29,'U17 Non Counters'!$B$3:$C$86,2,FALSE))),"")</f>
        <v>0</v>
      </c>
      <c r="L29" s="145"/>
      <c r="M29" s="88" t="str">
        <f>IF(LEFT(I27,3)="U20","",IF(I29="","",IF(OR(L29="DQ",L29="DNF",L29="DNS"),"",IF(LEN(I29)=3,"",8))))</f>
        <v/>
      </c>
    </row>
    <row r="30" spans="1:13" x14ac:dyDescent="0.3">
      <c r="A30" s="88">
        <v>2</v>
      </c>
      <c r="B30" s="35">
        <v>4</v>
      </c>
      <c r="C30" s="89" t="str">
        <f>IF(B30="","",IF(LEN(B30)=3,CONCATENATE("NC-",VLOOKUP(B30,'U17 Non Counters'!$B$3:$D$86,3,FALSE)),VLOOKUP(B30,Teams!$A$12:$B$29,2,FALSE)))</f>
        <v>DHH</v>
      </c>
      <c r="D30" s="90" t="str">
        <f ca="1">IFERROR(IF(LEN(B30)=1,INDIRECT("'"&amp;C30&amp;"-"&amp;LEFT(B27,3)&amp;"'!D16"),IF(LEN(B30)=2,INDIRECT("'"&amp;C30&amp;"-"&amp;LEFT(B27,3)&amp;"'!D17"),VLOOKUP(B30,'U17 Non Counters'!$B$3:$C$86,2,FALSE))),"")</f>
        <v>Luca Venditozzi</v>
      </c>
      <c r="E30" s="145" t="s">
        <v>355</v>
      </c>
      <c r="F30" s="88" t="str">
        <f>IF(LEFT(B27,3)="U20","",IF(B30="","",IF(OR(E30="DQ",E30="DNF",E30="DNS"),"",IF(LEN(B30)=3,"",IF(F29="",8,MIN(F29)-1)))))</f>
        <v/>
      </c>
      <c r="H30" s="88">
        <v>2</v>
      </c>
      <c r="I30" s="35"/>
      <c r="J30" s="89" t="str">
        <f>IF(I30="","",IF(LEN(I30)=3,CONCATENATE("NC-",VLOOKUP(I30,'U17 Non Counters'!$B$3:$D$86,3,FALSE)),VLOOKUP(I30,Teams!$A$12:$B$29,2,FALSE)))</f>
        <v/>
      </c>
      <c r="K30" s="90">
        <f ca="1">IFERROR(IF(LEN(I30)=1,INDIRECT("'"&amp;J30&amp;"-"&amp;LEFT(I27,3)&amp;"'!D16"),IF(LEN(I30)=2,INDIRECT("'"&amp;J30&amp;"-"&amp;LEFT(I27,3)&amp;"'!D17"),VLOOKUP(I30,'U17 Non Counters'!$B$3:$C$86,2,FALSE))),"")</f>
        <v>0</v>
      </c>
      <c r="L30" s="145"/>
      <c r="M30" s="88" t="str">
        <f>IF(LEFT(I27,3)="U20","",IF(I30="","",IF(OR(L30="DQ",L30="DNF",L30="DNS"),"",IF(LEN(I30)=3,"",IF(M29="",8,MIN(M29)-1)))))</f>
        <v/>
      </c>
    </row>
    <row r="31" spans="1:13" x14ac:dyDescent="0.3">
      <c r="A31" s="88">
        <v>3</v>
      </c>
      <c r="B31" s="35"/>
      <c r="C31" s="89" t="str">
        <f>IF(B31="","",IF(LEN(B31)=3,CONCATENATE("NC-",VLOOKUP(B31,'U17 Non Counters'!$B$3:$D$86,3,FALSE)),VLOOKUP(B31,Teams!$A$12:$B$29,2,FALSE)))</f>
        <v/>
      </c>
      <c r="D31" s="90">
        <f ca="1">IFERROR(IF(LEN(B31)=1,INDIRECT("'"&amp;C31&amp;"-"&amp;LEFT(B27,3)&amp;"'!D16"),IF(LEN(B31)=2,INDIRECT("'"&amp;C31&amp;"-"&amp;LEFT(B27,3)&amp;"'!D17"),VLOOKUP(B31,'U17 Non Counters'!$B$3:$C$86,2,FALSE))),"")</f>
        <v>0</v>
      </c>
      <c r="E31" s="145"/>
      <c r="F31" s="88" t="str">
        <f>IF(LEFT(B27,3)="U20","",IF(B31="","",IF(OR(E31="DQ",E31="DNF",E31="DNS"),"",IF(LEN(B31)=3,"",IF(MAX(F29:F30)&lt;&gt;8,8,MIN(F29:F30)-1)))))</f>
        <v/>
      </c>
      <c r="H31" s="88">
        <v>3</v>
      </c>
      <c r="I31" s="35"/>
      <c r="J31" s="89" t="str">
        <f>IF(I31="","",IF(LEN(I31)=3,CONCATENATE("NC-",VLOOKUP(I31,'U17 Non Counters'!$B$3:$D$86,3,FALSE)),VLOOKUP(I31,Teams!$A$12:$B$29,2,FALSE)))</f>
        <v/>
      </c>
      <c r="K31" s="90">
        <f ca="1">IFERROR(IF(LEN(I31)=1,INDIRECT("'"&amp;J31&amp;"-"&amp;LEFT(I27,3)&amp;"'!D16"),IF(LEN(I31)=2,INDIRECT("'"&amp;J31&amp;"-"&amp;LEFT(I27,3)&amp;"'!D17"),VLOOKUP(I31,'U17 Non Counters'!$B$3:$C$86,2,FALSE))),"")</f>
        <v>0</v>
      </c>
      <c r="L31" s="145"/>
      <c r="M31" s="88" t="str">
        <f>IF(LEFT(I27,3)="U20","",IF(I31="","",IF(OR(L31="DQ",L31="DNF",L31="DNS"),"",IF(LEN(I31)=3,"",IF(MAX(M29:M30)&lt;&gt;8,8,MIN(M29:M30)-1)))))</f>
        <v/>
      </c>
    </row>
    <row r="32" spans="1:13" x14ac:dyDescent="0.3">
      <c r="A32" s="88">
        <v>4</v>
      </c>
      <c r="B32" s="35"/>
      <c r="C32" s="89" t="str">
        <f>IF(B32="","",IF(LEN(B32)=3,CONCATENATE("NC-",VLOOKUP(B32,'U17 Non Counters'!$B$3:$D$86,3,FALSE)),VLOOKUP(B32,Teams!$A$12:$B$29,2,FALSE)))</f>
        <v/>
      </c>
      <c r="D32" s="90">
        <f ca="1">IFERROR(IF(LEN(B32)=1,INDIRECT("'"&amp;C32&amp;"-"&amp;LEFT(B27,3)&amp;"'!D16"),IF(LEN(B32)=2,INDIRECT("'"&amp;C32&amp;"-"&amp;LEFT(B27,3)&amp;"'!D17"),VLOOKUP(B32,'U17 Non Counters'!$B$3:$C$86,2,FALSE))),"")</f>
        <v>0</v>
      </c>
      <c r="E32" s="145"/>
      <c r="F32" s="88" t="str">
        <f>IF(LEFT(B27,3)="U20","",IF(B32="","",IF(OR(E32="DQ",E32="DNF",E32="DNS"),"",IF(LEN(B32)=3,"",IF(MAX(F29:F31)&lt;&gt;8,8,MIN(F29:F31)-1)))))</f>
        <v/>
      </c>
      <c r="H32" s="88">
        <v>4</v>
      </c>
      <c r="I32" s="35"/>
      <c r="J32" s="89" t="str">
        <f>IF(I32="","",IF(LEN(I32)=3,CONCATENATE("NC-",VLOOKUP(I32,'U17 Non Counters'!$B$3:$D$86,3,FALSE)),VLOOKUP(I32,Teams!$A$12:$B$29,2,FALSE)))</f>
        <v/>
      </c>
      <c r="K32" s="90">
        <f ca="1">IFERROR(IF(LEN(I32)=1,INDIRECT("'"&amp;J32&amp;"-"&amp;LEFT(I27,3)&amp;"'!D16"),IF(LEN(I32)=2,INDIRECT("'"&amp;J32&amp;"-"&amp;LEFT(I27,3)&amp;"'!D17"),VLOOKUP(I32,'U17 Non Counters'!$B$3:$C$86,2,FALSE))),"")</f>
        <v>0</v>
      </c>
      <c r="L32" s="145"/>
      <c r="M32" s="88" t="str">
        <f>IF(LEFT(I27,3)="U20","",IF(I32="","",IF(OR(L32="DQ",L32="DNF",L32="DNS"),"",IF(LEN(I32)=3,"",IF(MAX(M29:M31)&lt;&gt;8,8,MIN(M29:M31)-1)))))</f>
        <v/>
      </c>
    </row>
    <row r="33" spans="1:13" x14ac:dyDescent="0.3">
      <c r="A33" s="88">
        <v>5</v>
      </c>
      <c r="B33" s="35"/>
      <c r="C33" s="89" t="str">
        <f>IF(B33="","",IF(LEN(B33)=3,CONCATENATE("NC-",VLOOKUP(B33,'U17 Non Counters'!$B$3:$D$86,3,FALSE)),VLOOKUP(B33,Teams!$A$12:$B$29,2,FALSE)))</f>
        <v/>
      </c>
      <c r="D33" s="90">
        <f ca="1">IFERROR(IF(LEN(B33)=1,INDIRECT("'"&amp;C33&amp;"-"&amp;LEFT(B27,3)&amp;"'!D16"),IF(LEN(B33)=2,INDIRECT("'"&amp;C33&amp;"-"&amp;LEFT(B27,3)&amp;"'!D17"),VLOOKUP(B33,'U17 Non Counters'!$B$3:$C$86,2,FALSE))),"")</f>
        <v>0</v>
      </c>
      <c r="E33" s="145"/>
      <c r="F33" s="88" t="str">
        <f>IF(LEFT(B27,3)="U20","",IF(B33="","",IF(OR(E33="DQ",E33="DNF",E33="DNS"),"",IF(LEN(B33)=3,"",IF(MAX(F29:F32)&lt;&gt;8,8,MIN(F29:F32)-1)))))</f>
        <v/>
      </c>
      <c r="H33" s="88">
        <v>5</v>
      </c>
      <c r="I33" s="35"/>
      <c r="J33" s="89" t="str">
        <f>IF(I33="","",IF(LEN(I33)=3,CONCATENATE("NC-",VLOOKUP(I33,'U17 Non Counters'!$B$3:$D$86,3,FALSE)),VLOOKUP(I33,Teams!$A$12:$B$29,2,FALSE)))</f>
        <v/>
      </c>
      <c r="K33" s="90">
        <f ca="1">IFERROR(IF(LEN(I33)=1,INDIRECT("'"&amp;J33&amp;"-"&amp;LEFT(I27,3)&amp;"'!D16"),IF(LEN(I33)=2,INDIRECT("'"&amp;J33&amp;"-"&amp;LEFT(I27,3)&amp;"'!D17"),VLOOKUP(I33,'U17 Non Counters'!$B$3:$C$86,2,FALSE))),"")</f>
        <v>0</v>
      </c>
      <c r="L33" s="145"/>
      <c r="M33" s="88" t="str">
        <f>IF(LEFT(I27,3)="U20","",IF(I33="","",IF(OR(L33="DQ",L33="DNF",L33="DNS"),"",IF(LEN(I33)=3,"",IF(MAX(M29:M32)&lt;&gt;8,8,MIN(M29:M32)-1)))))</f>
        <v/>
      </c>
    </row>
    <row r="34" spans="1:13" x14ac:dyDescent="0.3">
      <c r="A34" s="88">
        <v>6</v>
      </c>
      <c r="B34" s="35"/>
      <c r="C34" s="89" t="str">
        <f>IF(B34="","",IF(LEN(B34)=3,CONCATENATE("NC-",VLOOKUP(B34,'U17 Non Counters'!$B$3:$D$86,3,FALSE)),VLOOKUP(B34,Teams!$A$12:$B$29,2,FALSE)))</f>
        <v/>
      </c>
      <c r="D34" s="90">
        <f ca="1">IFERROR(IF(LEN(B34)=1,INDIRECT("'"&amp;C34&amp;"-"&amp;LEFT(B27,3)&amp;"'!D16"),IF(LEN(B34)=2,INDIRECT("'"&amp;C34&amp;"-"&amp;LEFT(B27,3)&amp;"'!D17"),VLOOKUP(B34,'U17 Non Counters'!$B$3:$C$86,2,FALSE))),"")</f>
        <v>0</v>
      </c>
      <c r="E34" s="145"/>
      <c r="F34" s="88" t="str">
        <f>IF(LEFT(B27,3)="U20","",IF(B34="","",IF(OR(E34="DQ",E34="DNF",E34="DNS"),"",IF(LEN(B34)=3,"",IF(MAX(F29:F33)&lt;&gt;8,8,MIN(F29:F33)-1)))))</f>
        <v/>
      </c>
      <c r="H34" s="88">
        <v>6</v>
      </c>
      <c r="I34" s="35"/>
      <c r="J34" s="89" t="str">
        <f>IF(I34="","",IF(LEN(I34)=3,CONCATENATE("NC-",VLOOKUP(I34,'U17 Non Counters'!$B$3:$D$86,3,FALSE)),VLOOKUP(I34,Teams!$A$12:$B$29,2,FALSE)))</f>
        <v/>
      </c>
      <c r="K34" s="90">
        <f ca="1">IFERROR(IF(LEN(I34)=1,INDIRECT("'"&amp;J34&amp;"-"&amp;LEFT(I27,3)&amp;"'!D16"),IF(LEN(I34)=2,INDIRECT("'"&amp;J34&amp;"-"&amp;LEFT(I27,3)&amp;"'!D17"),VLOOKUP(I34,'U17 Non Counters'!$B$3:$C$86,2,FALSE))),"")</f>
        <v>0</v>
      </c>
      <c r="L34" s="145"/>
      <c r="M34" s="88" t="str">
        <f>IF(LEFT(I27,3)="U20","",IF(I34="","",IF(OR(L34="DQ",L34="DNF",L34="DNS"),"",IF(LEN(I34)=3,"",IF(MAX(M29:M33)&lt;&gt;8,8,MIN(M29:M33)-1)))))</f>
        <v/>
      </c>
    </row>
    <row r="35" spans="1:13" x14ac:dyDescent="0.3">
      <c r="A35" s="88">
        <v>7</v>
      </c>
      <c r="B35" s="35"/>
      <c r="C35" s="89" t="str">
        <f>IF(B35="","",IF(LEN(B35)=3,CONCATENATE("NC-",VLOOKUP(B35,'U17 Non Counters'!$B$3:$D$86,3,FALSE)),VLOOKUP(B35,Teams!$A$12:$B$29,2,FALSE)))</f>
        <v/>
      </c>
      <c r="D35" s="90">
        <f ca="1">IFERROR(IF(LEN(B35)=1,INDIRECT("'"&amp;C35&amp;"-"&amp;LEFT(B27,3)&amp;"'!D16"),IF(LEN(B35)=2,INDIRECT("'"&amp;C35&amp;"-"&amp;LEFT(B27,3)&amp;"'!D17"),VLOOKUP(B35,'U17 Non Counters'!$B$3:$C$86,2,FALSE))),"")</f>
        <v>0</v>
      </c>
      <c r="E35" s="145"/>
      <c r="F35" s="88" t="str">
        <f>IF(LEFT(B27,3)="U20","",IF(B35="","",IF(OR(E35="DQ",E35="DNF",E35="DNS"),"",IF(LEN(B35)=3,"",IF(MAX(F29:F34)&lt;&gt;8,8,MIN(F29:F34)-1)))))</f>
        <v/>
      </c>
      <c r="H35" s="88">
        <v>7</v>
      </c>
      <c r="I35" s="35"/>
      <c r="J35" s="89" t="str">
        <f>IF(I35="","",IF(LEN(I35)=3,CONCATENATE("NC-",VLOOKUP(I35,'U17 Non Counters'!$B$3:$D$86,3,FALSE)),VLOOKUP(I35,Teams!$A$12:$B$29,2,FALSE)))</f>
        <v/>
      </c>
      <c r="K35" s="90">
        <f ca="1">IFERROR(IF(LEN(I35)=1,INDIRECT("'"&amp;J35&amp;"-"&amp;LEFT(I27,3)&amp;"'!D16"),IF(LEN(I35)=2,INDIRECT("'"&amp;J35&amp;"-"&amp;LEFT(I27,3)&amp;"'!D17"),VLOOKUP(I35,'U17 Non Counters'!$B$3:$C$86,2,FALSE))),"")</f>
        <v>0</v>
      </c>
      <c r="L35" s="145"/>
      <c r="M35" s="88" t="str">
        <f>IF(LEFT(I27,3)="U20","",IF(I35="","",IF(OR(L35="DQ",L35="DNF",L35="DNS"),"",IF(LEN(I35)=3,"",IF(MAX(M29:M34)&lt;&gt;8,8,MIN(M29:M34)-1)))))</f>
        <v/>
      </c>
    </row>
    <row r="36" spans="1:13" x14ac:dyDescent="0.3">
      <c r="A36" s="88">
        <v>8</v>
      </c>
      <c r="B36" s="35"/>
      <c r="C36" s="89" t="str">
        <f>IF(B36="","",IF(LEN(B36)=3,CONCATENATE("NC-",VLOOKUP(B36,'U17 Non Counters'!$B$3:$D$86,3,FALSE)),VLOOKUP(B36,Teams!$A$12:$B$29,2,FALSE)))</f>
        <v/>
      </c>
      <c r="D36" s="90">
        <f ca="1">IFERROR(IF(LEN(B36)=1,INDIRECT("'"&amp;C36&amp;"-"&amp;LEFT(B27,3)&amp;"'!D16"),IF(LEN(B36)=2,INDIRECT("'"&amp;C36&amp;"-"&amp;LEFT(B27,3)&amp;"'!D17"),VLOOKUP(B36,'U17 Non Counters'!$B$3:$C$86,2,FALSE))),"")</f>
        <v>0</v>
      </c>
      <c r="E36" s="145"/>
      <c r="F36" s="88" t="str">
        <f>IF(LEFT(B27,3)="U20","",IF(B36="","",IF(OR(E36="DQ",E36="DNF",E36="DNS"),"",IF(LEN(B36)=3,"",IF(MAX(F29:F35)&lt;&gt;8,8,MIN(F29:F35)-1)))))</f>
        <v/>
      </c>
      <c r="H36" s="88">
        <v>8</v>
      </c>
      <c r="I36" s="35"/>
      <c r="J36" s="89" t="str">
        <f>IF(I36="","",IF(LEN(I36)=3,CONCATENATE("NC-",VLOOKUP(I36,'U17 Non Counters'!$B$3:$D$86,3,FALSE)),VLOOKUP(I36,Teams!$A$12:$B$29,2,FALSE)))</f>
        <v/>
      </c>
      <c r="K36" s="90">
        <f ca="1">IFERROR(IF(LEN(I36)=1,INDIRECT("'"&amp;J36&amp;"-"&amp;LEFT(I27,3)&amp;"'!D16"),IF(LEN(I36)=2,INDIRECT("'"&amp;J36&amp;"-"&amp;LEFT(I27,3)&amp;"'!D17"),VLOOKUP(I36,'U17 Non Counters'!$B$3:$C$86,2,FALSE))),"")</f>
        <v>0</v>
      </c>
      <c r="L36" s="145"/>
      <c r="M36" s="88" t="str">
        <f>IF(LEFT(I27,3)="U20","",IF(I36="","",IF(OR(L36="DQ",L36="DNF",L36="DNS"),"",IF(LEN(I36)=3,"",IF(MAX(M29:M35)&lt;&gt;8,8,MIN(M29:M35)-1)))))</f>
        <v/>
      </c>
    </row>
    <row r="37" spans="1:13" x14ac:dyDescent="0.3">
      <c r="A37" s="98"/>
      <c r="B37" s="98"/>
      <c r="E37" s="146"/>
      <c r="H37" s="98"/>
      <c r="I37" s="98"/>
      <c r="L37" s="149"/>
    </row>
    <row r="38" spans="1:13" x14ac:dyDescent="0.3">
      <c r="A38" s="270"/>
      <c r="B38" s="271" t="str">
        <f>'Start lists'!B39</f>
        <v>U20M</v>
      </c>
      <c r="C38" s="233" t="str">
        <f>'Start lists'!C39</f>
        <v>400mH</v>
      </c>
      <c r="D38" s="120" t="str">
        <f>'Start lists'!D39</f>
        <v>A string</v>
      </c>
      <c r="E38" s="194" t="s">
        <v>182</v>
      </c>
      <c r="F38" s="145"/>
      <c r="H38" s="270"/>
      <c r="I38" s="271" t="str">
        <f>'Start lists'!I39</f>
        <v>U20M</v>
      </c>
      <c r="J38" s="233" t="str">
        <f>'Start lists'!J39</f>
        <v>400mH</v>
      </c>
      <c r="K38" s="120" t="str">
        <f>'Start lists'!K39</f>
        <v>B string</v>
      </c>
      <c r="L38" s="194" t="s">
        <v>182</v>
      </c>
      <c r="M38" s="145"/>
    </row>
    <row r="39" spans="1:13" x14ac:dyDescent="0.3">
      <c r="A39" s="122"/>
      <c r="B39" s="117" t="s">
        <v>23</v>
      </c>
      <c r="C39" s="124" t="s">
        <v>17</v>
      </c>
      <c r="D39" s="124" t="s">
        <v>20</v>
      </c>
      <c r="E39" s="148" t="s">
        <v>21</v>
      </c>
      <c r="F39" s="123" t="s">
        <v>22</v>
      </c>
      <c r="H39" s="122"/>
      <c r="I39" s="117" t="s">
        <v>23</v>
      </c>
      <c r="J39" s="124" t="s">
        <v>17</v>
      </c>
      <c r="K39" s="124" t="s">
        <v>20</v>
      </c>
      <c r="L39" s="148" t="s">
        <v>21</v>
      </c>
      <c r="M39" s="123" t="s">
        <v>22</v>
      </c>
    </row>
    <row r="40" spans="1:13" x14ac:dyDescent="0.3">
      <c r="A40" s="88">
        <v>1</v>
      </c>
      <c r="B40" s="35"/>
      <c r="C40" s="89" t="str">
        <f>IF(B40="","",IF(LEN(B40)=3,CONCATENATE("NC-",VLOOKUP(B40,'U20 Non Counters'!$B$3:$D$86,3,FALSE)),VLOOKUP(B40,Teams!$A$12:$B$29,2,FALSE)))</f>
        <v/>
      </c>
      <c r="D40" s="90">
        <f ca="1">IFERROR(IF(LEN(B40)=1,INDIRECT("'"&amp;C40&amp;"-"&amp;LEFT(B38,3)&amp;"'!D16"),IF(LEN(B40)=2,INDIRECT("'"&amp;C40&amp;"-"&amp;LEFT(B38,3)&amp;"'!D17"),VLOOKUP(B40,'U20 Non Counters'!$B$3:$C$86,2,FALSE))),"")</f>
        <v>0</v>
      </c>
      <c r="E40" s="145"/>
      <c r="F40" s="88" t="str">
        <f>IF(LEFT(B38,3)="U20","",IF(B40="","",IF(OR(E40="DQ",E40="DNF",E40="DNS"),"",IF(LEN(B40)=3,"",8))))</f>
        <v/>
      </c>
      <c r="H40" s="88">
        <v>1</v>
      </c>
      <c r="I40" s="35"/>
      <c r="J40" s="89" t="str">
        <f>IF(I40="","",IF(LEN(I40)=3,CONCATENATE("NC-",VLOOKUP(I40,'U20 Non Counters'!$B$3:$D$86,3,FALSE)),VLOOKUP(I40,Teams!$A$12:$B$29,2,FALSE)))</f>
        <v/>
      </c>
      <c r="K40" s="90">
        <f ca="1">IFERROR(IF(LEN(I40)=1,INDIRECT("'"&amp;J40&amp;"-"&amp;LEFT(I38,3)&amp;"'!D16"),IF(LEN(I40)=2,INDIRECT("'"&amp;J40&amp;"-"&amp;LEFT(I38,3)&amp;"'!D17"),VLOOKUP(I40,'U20 Non Counters'!$B$3:$C$86,2,FALSE))),"")</f>
        <v>0</v>
      </c>
      <c r="L40" s="145"/>
      <c r="M40" s="88" t="str">
        <f>IF(LEFT(I38,3)="U20","",IF(I40="","",IF(OR(L40="DQ",L40="DNF",L40="DNS"),"",IF(LEN(I40)=3,"",8))))</f>
        <v/>
      </c>
    </row>
    <row r="41" spans="1:13" x14ac:dyDescent="0.3">
      <c r="A41" s="88">
        <v>2</v>
      </c>
      <c r="B41" s="35"/>
      <c r="C41" s="89" t="str">
        <f>IF(B41="","",IF(LEN(B41)=3,CONCATENATE("NC-",VLOOKUP(B41,'U20 Non Counters'!$B$3:$D$86,3,FALSE)),VLOOKUP(B41,Teams!$A$12:$B$29,2,FALSE)))</f>
        <v/>
      </c>
      <c r="D41" s="90">
        <f ca="1">IFERROR(IF(LEN(B41)=1,INDIRECT("'"&amp;C41&amp;"-"&amp;LEFT(B38,3)&amp;"'!D16"),IF(LEN(B41)=2,INDIRECT("'"&amp;C41&amp;"-"&amp;LEFT(B38,3)&amp;"'!D17"),VLOOKUP(B41,'U20 Non Counters'!$B$3:$C$86,2,FALSE))),"")</f>
        <v>0</v>
      </c>
      <c r="E41" s="145"/>
      <c r="F41" s="88" t="str">
        <f>IF(LEFT(B38,3)="U20","",IF(B41="","",IF(OR(E41="DQ",E41="DNF",E41="DNS"),"",IF(LEN(B41)=3,"",IF(F40="",8,MIN(F40)-1)))))</f>
        <v/>
      </c>
      <c r="H41" s="88">
        <v>2</v>
      </c>
      <c r="I41" s="35"/>
      <c r="J41" s="89" t="str">
        <f>IF(I41="","",IF(LEN(I41)=3,CONCATENATE("NC-",VLOOKUP(I41,'U20 Non Counters'!$B$3:$D$86,3,FALSE)),VLOOKUP(I41,Teams!$A$12:$B$29,2,FALSE)))</f>
        <v/>
      </c>
      <c r="K41" s="90">
        <f ca="1">IFERROR(IF(LEN(I41)=1,INDIRECT("'"&amp;J41&amp;"-"&amp;LEFT(I38,3)&amp;"'!D16"),IF(LEN(I41)=2,INDIRECT("'"&amp;J41&amp;"-"&amp;LEFT(I38,3)&amp;"'!D17"),VLOOKUP(I41,'U20 Non Counters'!$B$3:$C$86,2,FALSE))),"")</f>
        <v>0</v>
      </c>
      <c r="L41" s="145"/>
      <c r="M41" s="88" t="str">
        <f>IF(LEFT(I38,3)="U20","",IF(I41="","",IF(OR(L41="DQ",L41="DNF",L41="DNS"),"",IF(LEN(I41)=3,"",IF(M40="",8,MIN(M40)-1)))))</f>
        <v/>
      </c>
    </row>
    <row r="42" spans="1:13" x14ac:dyDescent="0.3">
      <c r="A42" s="88">
        <v>3</v>
      </c>
      <c r="B42" s="35"/>
      <c r="C42" s="89" t="str">
        <f>IF(B42="","",IF(LEN(B42)=3,CONCATENATE("NC-",VLOOKUP(B42,'U20 Non Counters'!$B$3:$D$86,3,FALSE)),VLOOKUP(B42,Teams!$A$12:$B$29,2,FALSE)))</f>
        <v/>
      </c>
      <c r="D42" s="90">
        <f ca="1">IFERROR(IF(LEN(B42)=1,INDIRECT("'"&amp;C42&amp;"-"&amp;LEFT(B38,3)&amp;"'!D16"),IF(LEN(B42)=2,INDIRECT("'"&amp;C42&amp;"-"&amp;LEFT(B38,3)&amp;"'!D17"),VLOOKUP(B42,'U20 Non Counters'!$B$3:$C$86,2,FALSE))),"")</f>
        <v>0</v>
      </c>
      <c r="E42" s="145"/>
      <c r="F42" s="88" t="str">
        <f>IF(LEFT(B38,3)="U20","",IF(B42="","",IF(OR(E42="DQ",E42="DNF",E42="DNS"),"",IF(LEN(B42)=3,"",IF(MAX(F40:F41)&lt;&gt;8,8,MIN(F40:F41)-1)))))</f>
        <v/>
      </c>
      <c r="H42" s="88">
        <v>3</v>
      </c>
      <c r="I42" s="35"/>
      <c r="J42" s="89" t="str">
        <f>IF(I42="","",IF(LEN(I42)=3,CONCATENATE("NC-",VLOOKUP(I42,'U20 Non Counters'!$B$3:$D$86,3,FALSE)),VLOOKUP(I42,Teams!$A$12:$B$29,2,FALSE)))</f>
        <v/>
      </c>
      <c r="K42" s="90">
        <f ca="1">IFERROR(IF(LEN(I42)=1,INDIRECT("'"&amp;J42&amp;"-"&amp;LEFT(I38,3)&amp;"'!D16"),IF(LEN(I42)=2,INDIRECT("'"&amp;J42&amp;"-"&amp;LEFT(I38,3)&amp;"'!D17"),VLOOKUP(I42,'U20 Non Counters'!$B$3:$C$86,2,FALSE))),"")</f>
        <v>0</v>
      </c>
      <c r="L42" s="145"/>
      <c r="M42" s="88" t="str">
        <f>IF(LEFT(I38,3)="U20","",IF(I42="","",IF(OR(L42="DQ",L42="DNF",L42="DNS"),"",IF(LEN(I42)=3,"",IF(MAX(M40:M41)&lt;&gt;8,8,MIN(M40:M41)-1)))))</f>
        <v/>
      </c>
    </row>
    <row r="43" spans="1:13" x14ac:dyDescent="0.3">
      <c r="A43" s="88">
        <v>4</v>
      </c>
      <c r="B43" s="35"/>
      <c r="C43" s="89" t="str">
        <f>IF(B43="","",IF(LEN(B43)=3,CONCATENATE("NC-",VLOOKUP(B43,'U20 Non Counters'!$B$3:$D$86,3,FALSE)),VLOOKUP(B43,Teams!$A$12:$B$29,2,FALSE)))</f>
        <v/>
      </c>
      <c r="D43" s="90">
        <f ca="1">IFERROR(IF(LEN(B43)=1,INDIRECT("'"&amp;C43&amp;"-"&amp;LEFT(B38,3)&amp;"'!D16"),IF(LEN(B43)=2,INDIRECT("'"&amp;C43&amp;"-"&amp;LEFT(B38,3)&amp;"'!D17"),VLOOKUP(B43,'U20 Non Counters'!$B$3:$C$86,2,FALSE))),"")</f>
        <v>0</v>
      </c>
      <c r="E43" s="145"/>
      <c r="F43" s="88" t="str">
        <f>IF(LEFT(B38,3)="U20","",IF(B43="","",IF(OR(E43="DQ",E43="DNF",E43="DNS"),"",IF(LEN(B43)=3,"",IF(MAX(F40:F42)&lt;&gt;8,8,MIN(F40:F42)-1)))))</f>
        <v/>
      </c>
      <c r="H43" s="88">
        <v>4</v>
      </c>
      <c r="I43" s="35"/>
      <c r="J43" s="89" t="str">
        <f>IF(I43="","",IF(LEN(I43)=3,CONCATENATE("NC-",VLOOKUP(I43,'U20 Non Counters'!$B$3:$D$86,3,FALSE)),VLOOKUP(I43,Teams!$A$12:$B$29,2,FALSE)))</f>
        <v/>
      </c>
      <c r="K43" s="90">
        <f ca="1">IFERROR(IF(LEN(I43)=1,INDIRECT("'"&amp;J43&amp;"-"&amp;LEFT(I38,3)&amp;"'!D16"),IF(LEN(I43)=2,INDIRECT("'"&amp;J43&amp;"-"&amp;LEFT(I38,3)&amp;"'!D17"),VLOOKUP(I43,'U20 Non Counters'!$B$3:$C$86,2,FALSE))),"")</f>
        <v>0</v>
      </c>
      <c r="L43" s="145"/>
      <c r="M43" s="88" t="str">
        <f>IF(LEFT(I38,3)="U20","",IF(I43="","",IF(OR(L43="DQ",L43="DNF",L43="DNS"),"",IF(LEN(I43)=3,"",IF(MAX(M40:M42)&lt;&gt;8,8,MIN(M40:M42)-1)))))</f>
        <v/>
      </c>
    </row>
    <row r="44" spans="1:13" x14ac:dyDescent="0.3">
      <c r="A44" s="88">
        <v>5</v>
      </c>
      <c r="B44" s="35"/>
      <c r="C44" s="89" t="str">
        <f>IF(B44="","",IF(LEN(B44)=3,CONCATENATE("NC-",VLOOKUP(B44,'U20 Non Counters'!$B$3:$D$86,3,FALSE)),VLOOKUP(B44,Teams!$A$12:$B$29,2,FALSE)))</f>
        <v/>
      </c>
      <c r="D44" s="90">
        <f ca="1">IFERROR(IF(LEN(B44)=1,INDIRECT("'"&amp;C44&amp;"-"&amp;LEFT(B38,3)&amp;"'!D16"),IF(LEN(B44)=2,INDIRECT("'"&amp;C44&amp;"-"&amp;LEFT(B38,3)&amp;"'!D17"),VLOOKUP(B44,'U20 Non Counters'!$B$3:$C$86,2,FALSE))),"")</f>
        <v>0</v>
      </c>
      <c r="E44" s="145"/>
      <c r="F44" s="88" t="str">
        <f>IF(LEFT(B38,3)="U20","",IF(B44="","",IF(OR(E44="DQ",E44="DNF",E44="DNS"),"",IF(LEN(B44)=3,"",IF(MAX(F40:F43)&lt;&gt;8,8,MIN(F40:F43)-1)))))</f>
        <v/>
      </c>
      <c r="H44" s="88">
        <v>5</v>
      </c>
      <c r="I44" s="35"/>
      <c r="J44" s="89" t="str">
        <f>IF(I44="","",IF(LEN(I44)=3,CONCATENATE("NC-",VLOOKUP(I44,'U20 Non Counters'!$B$3:$D$86,3,FALSE)),VLOOKUP(I44,Teams!$A$12:$B$29,2,FALSE)))</f>
        <v/>
      </c>
      <c r="K44" s="90">
        <f ca="1">IFERROR(IF(LEN(I44)=1,INDIRECT("'"&amp;J44&amp;"-"&amp;LEFT(I38,3)&amp;"'!D16"),IF(LEN(I44)=2,INDIRECT("'"&amp;J44&amp;"-"&amp;LEFT(I38,3)&amp;"'!D17"),VLOOKUP(I44,'U20 Non Counters'!$B$3:$C$86,2,FALSE))),"")</f>
        <v>0</v>
      </c>
      <c r="L44" s="145"/>
      <c r="M44" s="88" t="str">
        <f>IF(LEFT(I38,3)="U20","",IF(I44="","",IF(OR(L44="DQ",L44="DNF",L44="DNS"),"",IF(LEN(I44)=3,"",IF(MAX(M40:M43)&lt;&gt;8,8,MIN(M40:M43)-1)))))</f>
        <v/>
      </c>
    </row>
    <row r="45" spans="1:13" x14ac:dyDescent="0.3">
      <c r="A45" s="88">
        <v>6</v>
      </c>
      <c r="B45" s="35"/>
      <c r="C45" s="89" t="str">
        <f>IF(B45="","",IF(LEN(B45)=3,CONCATENATE("NC-",VLOOKUP(B45,'U20 Non Counters'!$B$3:$D$86,3,FALSE)),VLOOKUP(B45,Teams!$A$12:$B$29,2,FALSE)))</f>
        <v/>
      </c>
      <c r="D45" s="90">
        <f ca="1">IFERROR(IF(LEN(B45)=1,INDIRECT("'"&amp;C45&amp;"-"&amp;LEFT(B38,3)&amp;"'!D16"),IF(LEN(B45)=2,INDIRECT("'"&amp;C45&amp;"-"&amp;LEFT(B38,3)&amp;"'!D17"),VLOOKUP(B45,'U20 Non Counters'!$B$3:$C$86,2,FALSE))),"")</f>
        <v>0</v>
      </c>
      <c r="E45" s="145"/>
      <c r="F45" s="88" t="str">
        <f>IF(LEFT(B38,3)="U20","",IF(B45="","",IF(OR(E45="DQ",E45="DNF",E45="DNS"),"",IF(LEN(B45)=3,"",IF(MAX(F40:F44)&lt;&gt;8,8,MIN(F40:F44)-1)))))</f>
        <v/>
      </c>
      <c r="H45" s="88">
        <v>6</v>
      </c>
      <c r="I45" s="35"/>
      <c r="J45" s="89" t="str">
        <f>IF(I45="","",IF(LEN(I45)=3,CONCATENATE("NC-",VLOOKUP(I45,'U20 Non Counters'!$B$3:$D$86,3,FALSE)),VLOOKUP(I45,Teams!$A$12:$B$29,2,FALSE)))</f>
        <v/>
      </c>
      <c r="K45" s="90">
        <f ca="1">IFERROR(IF(LEN(I45)=1,INDIRECT("'"&amp;J45&amp;"-"&amp;LEFT(I38,3)&amp;"'!D16"),IF(LEN(I45)=2,INDIRECT("'"&amp;J45&amp;"-"&amp;LEFT(I38,3)&amp;"'!D17"),VLOOKUP(I45,'U20 Non Counters'!$B$3:$C$86,2,FALSE))),"")</f>
        <v>0</v>
      </c>
      <c r="L45" s="145"/>
      <c r="M45" s="88" t="str">
        <f>IF(LEFT(I38,3)="U20","",IF(I45="","",IF(OR(L45="DQ",L45="DNF",L45="DNS"),"",IF(LEN(I45)=3,"",IF(MAX(M40:M44)&lt;&gt;8,8,MIN(M40:M44)-1)))))</f>
        <v/>
      </c>
    </row>
    <row r="46" spans="1:13" x14ac:dyDescent="0.3">
      <c r="A46" s="88">
        <v>7</v>
      </c>
      <c r="B46" s="35"/>
      <c r="C46" s="89" t="str">
        <f>IF(B46="","",IF(LEN(B46)=3,CONCATENATE("NC-",VLOOKUP(B46,'U20 Non Counters'!$B$3:$D$86,3,FALSE)),VLOOKUP(B46,Teams!$A$12:$B$29,2,FALSE)))</f>
        <v/>
      </c>
      <c r="D46" s="90">
        <f ca="1">IFERROR(IF(LEN(B46)=1,INDIRECT("'"&amp;C46&amp;"-"&amp;LEFT(B38,3)&amp;"'!D16"),IF(LEN(B46)=2,INDIRECT("'"&amp;C46&amp;"-"&amp;LEFT(B38,3)&amp;"'!D17"),VLOOKUP(B46,'U20 Non Counters'!$B$3:$C$86,2,FALSE))),"")</f>
        <v>0</v>
      </c>
      <c r="E46" s="145"/>
      <c r="F46" s="88" t="str">
        <f>IF(LEFT(B38,3)="U20","",IF(B46="","",IF(OR(E46="DQ",E46="DNF",E46="DNS"),"",IF(LEN(B46)=3,"",IF(MAX(F40:F45)&lt;&gt;8,8,MIN(F40:F45)-1)))))</f>
        <v/>
      </c>
      <c r="H46" s="88">
        <v>7</v>
      </c>
      <c r="I46" s="35"/>
      <c r="J46" s="89" t="str">
        <f>IF(I46="","",IF(LEN(I46)=3,CONCATENATE("NC-",VLOOKUP(I46,'U20 Non Counters'!$B$3:$D$86,3,FALSE)),VLOOKUP(I46,Teams!$A$12:$B$29,2,FALSE)))</f>
        <v/>
      </c>
      <c r="K46" s="90">
        <f ca="1">IFERROR(IF(LEN(I46)=1,INDIRECT("'"&amp;J46&amp;"-"&amp;LEFT(I38,3)&amp;"'!D16"),IF(LEN(I46)=2,INDIRECT("'"&amp;J46&amp;"-"&amp;LEFT(I38,3)&amp;"'!D17"),VLOOKUP(I46,'U20 Non Counters'!$B$3:$C$86,2,FALSE))),"")</f>
        <v>0</v>
      </c>
      <c r="L46" s="145"/>
      <c r="M46" s="88" t="str">
        <f>IF(LEFT(I38,3)="U20","",IF(I46="","",IF(OR(L46="DQ",L46="DNF",L46="DNS"),"",IF(LEN(I46)=3,"",IF(MAX(M40:M45)&lt;&gt;8,8,MIN(M40:M45)-1)))))</f>
        <v/>
      </c>
    </row>
    <row r="47" spans="1:13" x14ac:dyDescent="0.3">
      <c r="A47" s="88">
        <v>8</v>
      </c>
      <c r="B47" s="35"/>
      <c r="C47" s="89" t="str">
        <f>IF(B47="","",IF(LEN(B47)=3,CONCATENATE("NC-",VLOOKUP(B47,'U20 Non Counters'!$B$3:$D$86,3,FALSE)),VLOOKUP(B47,Teams!$A$12:$B$29,2,FALSE)))</f>
        <v/>
      </c>
      <c r="D47" s="90">
        <f ca="1">IFERROR(IF(LEN(B47)=1,INDIRECT("'"&amp;C47&amp;"-"&amp;LEFT(B38,3)&amp;"'!D16"),IF(LEN(B47)=2,INDIRECT("'"&amp;C47&amp;"-"&amp;LEFT(B38,3)&amp;"'!D17"),VLOOKUP(B47,'U20 Non Counters'!$B$3:$C$86,2,FALSE))),"")</f>
        <v>0</v>
      </c>
      <c r="E47" s="145"/>
      <c r="F47" s="88" t="str">
        <f>IF(LEFT(B38,3)="U20","",IF(B47="","",IF(OR(E47="DQ",E47="DNF",E47="DNS"),"",IF(LEN(B47)=3,"",IF(MAX(F40:F46)&lt;&gt;8,8,MIN(F40:F46)-1)))))</f>
        <v/>
      </c>
      <c r="H47" s="88">
        <v>8</v>
      </c>
      <c r="I47" s="35"/>
      <c r="J47" s="89" t="str">
        <f>IF(I47="","",IF(LEN(I47)=3,CONCATENATE("NC-",VLOOKUP(I47,'U20 Non Counters'!$B$3:$D$86,3,FALSE)),VLOOKUP(I47,Teams!$A$12:$B$29,2,FALSE)))</f>
        <v/>
      </c>
      <c r="K47" s="90">
        <f ca="1">IFERROR(IF(LEN(I47)=1,INDIRECT("'"&amp;J47&amp;"-"&amp;LEFT(I38,3)&amp;"'!D16"),IF(LEN(I47)=2,INDIRECT("'"&amp;J47&amp;"-"&amp;LEFT(I38,3)&amp;"'!D17"),VLOOKUP(I47,'U20 Non Counters'!$B$3:$C$86,2,FALSE))),"")</f>
        <v>0</v>
      </c>
      <c r="L47" s="145"/>
      <c r="M47" s="88" t="str">
        <f>IF(LEFT(I38,3)="U20","",IF(I47="","",IF(OR(L47="DQ",L47="DNF",L47="DNS"),"",IF(LEN(I47)=3,"",IF(MAX(M40:M46)&lt;&gt;8,8,MIN(M40:M46)-1)))))</f>
        <v/>
      </c>
    </row>
    <row r="48" spans="1:13" x14ac:dyDescent="0.3">
      <c r="A48" s="98"/>
      <c r="B48" s="98"/>
      <c r="E48" s="146"/>
      <c r="H48" s="98"/>
      <c r="I48" s="98"/>
      <c r="L48" s="149"/>
    </row>
    <row r="49" spans="1:13" x14ac:dyDescent="0.3">
      <c r="A49" s="270"/>
      <c r="B49" s="271" t="str">
        <f>'Start lists'!B50</f>
        <v>U17W</v>
      </c>
      <c r="C49" s="233" t="str">
        <f>'Start lists'!C50</f>
        <v>100m</v>
      </c>
      <c r="D49" s="120" t="str">
        <f>'Start lists'!D50</f>
        <v>A string</v>
      </c>
      <c r="E49" s="194" t="s">
        <v>182</v>
      </c>
      <c r="F49" s="145" t="s">
        <v>369</v>
      </c>
      <c r="H49" s="270"/>
      <c r="I49" s="271" t="str">
        <f>'Start lists'!I50</f>
        <v>U17W</v>
      </c>
      <c r="J49" s="233" t="str">
        <f>'Start lists'!J50</f>
        <v>100m</v>
      </c>
      <c r="K49" s="120" t="str">
        <f>'Start lists'!K50</f>
        <v>B string</v>
      </c>
      <c r="L49" s="194" t="s">
        <v>182</v>
      </c>
      <c r="M49" s="145" t="s">
        <v>376</v>
      </c>
    </row>
    <row r="50" spans="1:13" x14ac:dyDescent="0.3">
      <c r="A50" s="122"/>
      <c r="B50" s="117" t="s">
        <v>23</v>
      </c>
      <c r="C50" s="124" t="s">
        <v>17</v>
      </c>
      <c r="D50" s="124" t="s">
        <v>20</v>
      </c>
      <c r="E50" s="148" t="s">
        <v>21</v>
      </c>
      <c r="F50" s="123" t="s">
        <v>22</v>
      </c>
      <c r="H50" s="122"/>
      <c r="I50" s="117" t="s">
        <v>23</v>
      </c>
      <c r="J50" s="124" t="s">
        <v>17</v>
      </c>
      <c r="K50" s="124" t="s">
        <v>20</v>
      </c>
      <c r="L50" s="148" t="s">
        <v>21</v>
      </c>
      <c r="M50" s="123" t="s">
        <v>22</v>
      </c>
    </row>
    <row r="51" spans="1:13" x14ac:dyDescent="0.3">
      <c r="A51" s="88">
        <v>1</v>
      </c>
      <c r="B51" s="35">
        <v>6</v>
      </c>
      <c r="C51" s="89" t="str">
        <f>IF(B51="","",IF(LEN(B51)=3,CONCATENATE("NC-",VLOOKUP(B51,'U17 Non Counters'!$G$3:$I$86,3,FALSE)),VLOOKUP(B51,Teams!$A$12:$B$29,2,FALSE)))</f>
        <v>ISA</v>
      </c>
      <c r="D51" s="90" t="str">
        <f ca="1">IFERROR(IF(LEN(B51)=1,INDIRECT("'"&amp;C51&amp;"-"&amp;LEFT(B49,3)&amp;"'!H10"),IF(LEN(B51)=2,INDIRECT("'"&amp;C51&amp;"-"&amp;LEFT(B49,3)&amp;"'!H11"),VLOOKUP(B51,'U17 Non Counters'!$G$3:$H$86,2,FALSE))),"")</f>
        <v>Katie Dinwoodie</v>
      </c>
      <c r="E51" s="145" t="s">
        <v>370</v>
      </c>
      <c r="F51" s="88">
        <f>IF(LEFT(B49,3)="U20","",IF(B51="","",IF(OR(E51="DQ",E51="DNF",E51="DNS"),"",IF(LEN(B51)=3,"",8))))</f>
        <v>8</v>
      </c>
      <c r="H51" s="88">
        <v>1</v>
      </c>
      <c r="I51" s="35">
        <v>66</v>
      </c>
      <c r="J51" s="89" t="str">
        <f>IF(I51="","",IF(LEN(I51)=3,CONCATENATE("NC-",VLOOKUP(I51,'U17 Non Counters'!$G$3:$I$86,3,FALSE)),VLOOKUP(I51,Teams!$A$12:$B$29,2,FALSE)))</f>
        <v>ISA</v>
      </c>
      <c r="K51" s="90" t="str">
        <f ca="1">IFERROR(IF(LEN(I51)=1,INDIRECT("'"&amp;J51&amp;"-"&amp;LEFT(I49,3)&amp;"'!H10"),IF(LEN(I51)=2,INDIRECT("'"&amp;J51&amp;"-"&amp;LEFT(I49,3)&amp;"'!H11"),VLOOKUP(I51,'U17 Non Counters'!$G$3:$H$86,2,FALSE))),"")</f>
        <v>Laura Newbold</v>
      </c>
      <c r="L51" s="145" t="s">
        <v>377</v>
      </c>
      <c r="M51" s="88">
        <f>IF(LEFT(I49,3)="U20","",IF(I51="","",IF(OR(L51="DQ",L51="DNF",L51="DNS"),"",IF(LEN(I51)=3,"",8))))</f>
        <v>8</v>
      </c>
    </row>
    <row r="52" spans="1:13" x14ac:dyDescent="0.3">
      <c r="A52" s="88">
        <v>2</v>
      </c>
      <c r="B52" s="35">
        <v>4</v>
      </c>
      <c r="C52" s="89" t="str">
        <f>IF(B52="","",IF(LEN(B52)=3,CONCATENATE("NC-",VLOOKUP(B52,'U17 Non Counters'!$G$3:$I$86,3,FALSE)),VLOOKUP(B52,Teams!$A$12:$B$29,2,FALSE)))</f>
        <v>DHH</v>
      </c>
      <c r="D52" s="90" t="str">
        <f ca="1">IFERROR(IF(LEN(B52)=1,INDIRECT("'"&amp;C52&amp;"-"&amp;LEFT(B49,3)&amp;"'!H10"),IF(LEN(B52)=2,INDIRECT("'"&amp;C52&amp;"-"&amp;LEFT(B49,3)&amp;"'!H11"),VLOOKUP(B52,'U17 Non Counters'!$G$3:$H$86,2,FALSE))),"")</f>
        <v>Megan Gowans</v>
      </c>
      <c r="E52" s="145" t="s">
        <v>371</v>
      </c>
      <c r="F52" s="88">
        <f>IF(LEFT(B49,3)="U20","",IF(B52="","",IF(OR(E52="DQ",E52="DNF",E52="DNS"),"",IF(LEN(B52)=3,"",IF(F51="",8,MIN(F51)-1)))))</f>
        <v>7</v>
      </c>
      <c r="H52" s="88">
        <v>2</v>
      </c>
      <c r="I52" s="35">
        <v>55</v>
      </c>
      <c r="J52" s="89" t="str">
        <f>IF(I52="","",IF(LEN(I52)=3,CONCATENATE("NC-",VLOOKUP(I52,'U17 Non Counters'!$G$3:$I$86,3,FALSE)),VLOOKUP(I52,Teams!$A$12:$B$29,2,FALSE)))</f>
        <v>IH</v>
      </c>
      <c r="K52" s="90" t="str">
        <f ca="1">IFERROR(IF(LEN(I52)=1,INDIRECT("'"&amp;J52&amp;"-"&amp;LEFT(I49,3)&amp;"'!H10"),IF(LEN(I52)=2,INDIRECT("'"&amp;J52&amp;"-"&amp;LEFT(I49,3)&amp;"'!H11"),VLOOKUP(I52,'U17 Non Counters'!$G$3:$H$86,2,FALSE))),"")</f>
        <v>Rachel Johnstone</v>
      </c>
      <c r="L52" s="145" t="s">
        <v>378</v>
      </c>
      <c r="M52" s="88">
        <f>IF(LEFT(I49,3)="U20","",IF(I52="","",IF(OR(L52="DQ",L52="DNF",L52="DNS"),"",IF(LEN(I52)=3,"",IF(M51="",8,MIN(M51)-1)))))</f>
        <v>7</v>
      </c>
    </row>
    <row r="53" spans="1:13" x14ac:dyDescent="0.3">
      <c r="A53" s="88">
        <v>3</v>
      </c>
      <c r="B53" s="35">
        <v>2</v>
      </c>
      <c r="C53" s="89" t="str">
        <f>IF(B53="","",IF(LEN(B53)=3,CONCATENATE("NC-",VLOOKUP(B53,'U17 Non Counters'!$G$3:$I$86,3,FALSE)),VLOOKUP(B53,Teams!$A$12:$B$29,2,FALSE)))</f>
        <v>ADAC</v>
      </c>
      <c r="D53" s="90" t="str">
        <f ca="1">IFERROR(IF(LEN(B53)=1,INDIRECT("'"&amp;C53&amp;"-"&amp;LEFT(B49,3)&amp;"'!H10"),IF(LEN(B53)=2,INDIRECT("'"&amp;C53&amp;"-"&amp;LEFT(B49,3)&amp;"'!H11"),VLOOKUP(B53,'U17 Non Counters'!$G$3:$H$86,2,FALSE))),"")</f>
        <v>Rachel Lorimer</v>
      </c>
      <c r="E53" s="145" t="s">
        <v>372</v>
      </c>
      <c r="F53" s="88">
        <f>IF(LEFT(B49,3)="U20","",IF(B53="","",IF(OR(E53="DQ",E53="DNF",E53="DNS"),"",IF(LEN(B53)=3,"",IF(MAX(F51:F52)&lt;&gt;8,8,MIN(F51:F52)-1)))))</f>
        <v>6</v>
      </c>
      <c r="H53" s="88">
        <v>3</v>
      </c>
      <c r="I53" s="35">
        <v>88</v>
      </c>
      <c r="J53" s="89" t="str">
        <f>IF(I53="","",IF(LEN(I53)=3,CONCATENATE("NC-",VLOOKUP(I53,'U17 Non Counters'!$G$3:$I$86,3,FALSE)),VLOOKUP(I53,Teams!$A$12:$B$29,2,FALSE)))</f>
        <v>TN</v>
      </c>
      <c r="K53" s="90" t="str">
        <f ca="1">IFERROR(IF(LEN(I53)=1,INDIRECT("'"&amp;J53&amp;"-"&amp;LEFT(I49,3)&amp;"'!H10"),IF(LEN(I53)=2,INDIRECT("'"&amp;J53&amp;"-"&amp;LEFT(I49,3)&amp;"'!H11"),VLOOKUP(I53,'U17 Non Counters'!$G$3:$H$86,2,FALSE))),"")</f>
        <v>EMMA BARCLAY</v>
      </c>
      <c r="L53" s="145" t="s">
        <v>379</v>
      </c>
      <c r="M53" s="88">
        <f>IF(LEFT(I49,3)="U20","",IF(I53="","",IF(OR(L53="DQ",L53="DNF",L53="DNS"),"",IF(LEN(I53)=3,"",IF(MAX(M51:M52)&lt;&gt;8,8,MIN(M51:M52)-1)))))</f>
        <v>6</v>
      </c>
    </row>
    <row r="54" spans="1:13" x14ac:dyDescent="0.3">
      <c r="A54" s="88">
        <v>4</v>
      </c>
      <c r="B54" s="35">
        <v>1</v>
      </c>
      <c r="C54" s="89" t="str">
        <f>IF(B54="","",IF(LEN(B54)=3,CONCATENATE("NC-",VLOOKUP(B54,'U17 Non Counters'!$G$3:$I$86,3,FALSE)),VLOOKUP(B54,Teams!$A$12:$B$29,2,FALSE)))</f>
        <v>AAAC</v>
      </c>
      <c r="D54" s="90" t="str">
        <f ca="1">IFERROR(IF(LEN(B54)=1,INDIRECT("'"&amp;C54&amp;"-"&amp;LEFT(B49,3)&amp;"'!H10"),IF(LEN(B54)=2,INDIRECT("'"&amp;C54&amp;"-"&amp;LEFT(B49,3)&amp;"'!H11"),VLOOKUP(B54,'U17 Non Counters'!$G$3:$H$86,2,FALSE))),"")</f>
        <v>Mia Keogh</v>
      </c>
      <c r="E54" s="145" t="s">
        <v>373</v>
      </c>
      <c r="F54" s="88">
        <f>IF(LEFT(B49,3)="U20","",IF(B54="","",IF(OR(E54="DQ",E54="DNF",E54="DNS"),"",IF(LEN(B54)=3,"",IF(MAX(F51:F53)&lt;&gt;8,8,MIN(F51:F53)-1)))))</f>
        <v>5</v>
      </c>
      <c r="H54" s="88">
        <v>4</v>
      </c>
      <c r="I54" s="35">
        <v>11</v>
      </c>
      <c r="J54" s="89" t="str">
        <f>IF(I54="","",IF(LEN(I54)=3,CONCATENATE("NC-",VLOOKUP(I54,'U17 Non Counters'!$G$3:$I$86,3,FALSE)),VLOOKUP(I54,Teams!$A$12:$B$29,2,FALSE)))</f>
        <v>AAAC</v>
      </c>
      <c r="K54" s="90" t="str">
        <f ca="1">IFERROR(IF(LEN(I54)=1,INDIRECT("'"&amp;J54&amp;"-"&amp;LEFT(I49,3)&amp;"'!H10"),IF(LEN(I54)=2,INDIRECT("'"&amp;J54&amp;"-"&amp;LEFT(I49,3)&amp;"'!H11"),VLOOKUP(I54,'U17 Non Counters'!$G$3:$H$86,2,FALSE))),"")</f>
        <v>Sophie Dickie-Moir</v>
      </c>
      <c r="L54" s="145" t="s">
        <v>380</v>
      </c>
      <c r="M54" s="88">
        <f>IF(LEFT(I49,3)="U20","",IF(I54="","",IF(OR(L54="DQ",L54="DNF",L54="DNS"),"",IF(LEN(I54)=3,"",IF(MAX(M51:M53)&lt;&gt;8,8,MIN(M51:M53)-1)))))</f>
        <v>5</v>
      </c>
    </row>
    <row r="55" spans="1:13" x14ac:dyDescent="0.3">
      <c r="A55" s="88">
        <v>5</v>
      </c>
      <c r="B55" s="35">
        <v>5</v>
      </c>
      <c r="C55" s="89" t="str">
        <f>IF(B55="","",IF(LEN(B55)=3,CONCATENATE("NC-",VLOOKUP(B55,'U17 Non Counters'!$G$3:$I$86,3,FALSE)),VLOOKUP(B55,Teams!$A$12:$B$29,2,FALSE)))</f>
        <v>IH</v>
      </c>
      <c r="D55" s="90" t="str">
        <f ca="1">IFERROR(IF(LEN(B55)=1,INDIRECT("'"&amp;C55&amp;"-"&amp;LEFT(B49,3)&amp;"'!H10"),IF(LEN(B55)=2,INDIRECT("'"&amp;C55&amp;"-"&amp;LEFT(B49,3)&amp;"'!H11"),VLOOKUP(B55,'U17 Non Counters'!$G$3:$H$86,2,FALSE))),"")</f>
        <v>Mairi Darroch</v>
      </c>
      <c r="E55" s="145" t="s">
        <v>374</v>
      </c>
      <c r="F55" s="88">
        <f>IF(LEFT(B49,3)="U20","",IF(B55="","",IF(OR(E55="DQ",E55="DNF",E55="DNS"),"",IF(LEN(B55)=3,"",IF(MAX(F51:F54)&lt;&gt;8,8,MIN(F51:F54)-1)))))</f>
        <v>4</v>
      </c>
      <c r="H55" s="88">
        <v>5</v>
      </c>
      <c r="I55" s="35">
        <v>22</v>
      </c>
      <c r="J55" s="89" t="str">
        <f>IF(I55="","",IF(LEN(I55)=3,CONCATENATE("NC-",VLOOKUP(I55,'U17 Non Counters'!$G$3:$I$86,3,FALSE)),VLOOKUP(I55,Teams!$A$12:$B$29,2,FALSE)))</f>
        <v>ADAC</v>
      </c>
      <c r="K55" s="90" t="str">
        <f ca="1">IFERROR(IF(LEN(I55)=1,INDIRECT("'"&amp;J55&amp;"-"&amp;LEFT(I49,3)&amp;"'!H10"),IF(LEN(I55)=2,INDIRECT("'"&amp;J55&amp;"-"&amp;LEFT(I49,3)&amp;"'!H11"),VLOOKUP(I55,'U17 Non Counters'!$G$3:$H$86,2,FALSE))),"")</f>
        <v>Lucy Nicoll</v>
      </c>
      <c r="L55" s="145" t="s">
        <v>381</v>
      </c>
      <c r="M55" s="88">
        <f>IF(LEFT(I49,3)="U20","",IF(I55="","",IF(OR(L55="DQ",L55="DNF",L55="DNS"),"",IF(LEN(I55)=3,"",IF(MAX(M51:M54)&lt;&gt;8,8,MIN(M51:M54)-1)))))</f>
        <v>4</v>
      </c>
    </row>
    <row r="56" spans="1:13" x14ac:dyDescent="0.3">
      <c r="A56" s="88">
        <v>6</v>
      </c>
      <c r="B56" s="35">
        <v>8</v>
      </c>
      <c r="C56" s="89" t="str">
        <f>IF(B56="","",IF(LEN(B56)=3,CONCATENATE("NC-",VLOOKUP(B56,'U17 Non Counters'!$G$3:$I$86,3,FALSE)),VLOOKUP(B56,Teams!$A$12:$B$29,2,FALSE)))</f>
        <v>TN</v>
      </c>
      <c r="D56" s="90" t="str">
        <f ca="1">IFERROR(IF(LEN(B56)=1,INDIRECT("'"&amp;C56&amp;"-"&amp;LEFT(B49,3)&amp;"'!H10"),IF(LEN(B56)=2,INDIRECT("'"&amp;C56&amp;"-"&amp;LEFT(B49,3)&amp;"'!H11"),VLOOKUP(B56,'U17 Non Counters'!$G$3:$H$86,2,FALSE))),"")</f>
        <v>BETH GRANT</v>
      </c>
      <c r="E56" s="145" t="s">
        <v>375</v>
      </c>
      <c r="F56" s="88">
        <f>IF(LEFT(B49,3)="U20","",IF(B56="","",IF(OR(E56="DQ",E56="DNF",E56="DNS"),"",IF(LEN(B56)=3,"",IF(MAX(F51:F55)&lt;&gt;8,8,MIN(F51:F55)-1)))))</f>
        <v>3</v>
      </c>
      <c r="H56" s="88">
        <v>6</v>
      </c>
      <c r="I56" s="35">
        <v>44</v>
      </c>
      <c r="J56" s="89" t="str">
        <f>IF(I56="","",IF(LEN(I56)=3,CONCATENATE("NC-",VLOOKUP(I56,'U17 Non Counters'!$G$3:$I$86,3,FALSE)),VLOOKUP(I56,Teams!$A$12:$B$29,2,FALSE)))</f>
        <v>DHH</v>
      </c>
      <c r="K56" s="90" t="str">
        <f ca="1">IFERROR(IF(LEN(I56)=1,INDIRECT("'"&amp;J56&amp;"-"&amp;LEFT(I49,3)&amp;"'!H10"),IF(LEN(I56)=2,INDIRECT("'"&amp;J56&amp;"-"&amp;LEFT(I49,3)&amp;"'!H11"),VLOOKUP(I56,'U17 Non Counters'!$G$3:$H$86,2,FALSE))),"")</f>
        <v>Frankie Duncan-Morris</v>
      </c>
      <c r="L56" s="145" t="s">
        <v>382</v>
      </c>
      <c r="M56" s="88">
        <f>IF(LEFT(I49,3)="U20","",IF(I56="","",IF(OR(L56="DQ",L56="DNF",L56="DNS"),"",IF(LEN(I56)=3,"",IF(MAX(M51:M55)&lt;&gt;8,8,MIN(M51:M55)-1)))))</f>
        <v>3</v>
      </c>
    </row>
    <row r="57" spans="1:13" x14ac:dyDescent="0.3">
      <c r="A57" s="88">
        <v>7</v>
      </c>
      <c r="B57" s="35"/>
      <c r="C57" s="89" t="str">
        <f>IF(B57="","",IF(LEN(B57)=3,CONCATENATE("NC-",VLOOKUP(B57,'U17 Non Counters'!$G$3:$I$86,3,FALSE)),VLOOKUP(B57,Teams!$A$12:$B$29,2,FALSE)))</f>
        <v/>
      </c>
      <c r="D57" s="90">
        <f ca="1">IFERROR(IF(LEN(B57)=1,INDIRECT("'"&amp;C57&amp;"-"&amp;LEFT(B49,3)&amp;"'!H10"),IF(LEN(B57)=2,INDIRECT("'"&amp;C57&amp;"-"&amp;LEFT(B49,3)&amp;"'!H11"),VLOOKUP(B57,'U17 Non Counters'!$G$3:$H$86,2,FALSE))),"")</f>
        <v>0</v>
      </c>
      <c r="E57" s="145"/>
      <c r="F57" s="88" t="str">
        <f>IF(LEFT(B49,3)="U20","",IF(B57="","",IF(OR(E57="DQ",E57="DNF",E57="DNS"),"",IF(LEN(B57)=3,"",IF(MAX(F51:F56)&lt;&gt;8,8,MIN(F51:F56)-1)))))</f>
        <v/>
      </c>
      <c r="H57" s="88">
        <v>7</v>
      </c>
      <c r="I57" s="35"/>
      <c r="J57" s="89" t="str">
        <f>IF(I57="","",IF(LEN(I57)=3,CONCATENATE("NC-",VLOOKUP(I57,'U17 Non Counters'!$G$3:$I$86,3,FALSE)),VLOOKUP(I57,Teams!$A$12:$B$29,2,FALSE)))</f>
        <v/>
      </c>
      <c r="K57" s="90">
        <f ca="1">IFERROR(IF(LEN(I57)=1,INDIRECT("'"&amp;J57&amp;"-"&amp;LEFT(I49,3)&amp;"'!H10"),IF(LEN(I57)=2,INDIRECT("'"&amp;J57&amp;"-"&amp;LEFT(I49,3)&amp;"'!H11"),VLOOKUP(I57,'U17 Non Counters'!$G$3:$H$86,2,FALSE))),"")</f>
        <v>0</v>
      </c>
      <c r="L57" s="145"/>
      <c r="M57" s="88" t="str">
        <f>IF(LEFT(I49,3)="U20","",IF(I57="","",IF(OR(L57="DQ",L57="DNF",L57="DNS"),"",IF(LEN(I57)=3,"",IF(MAX(M51:M56)&lt;&gt;8,8,MIN(M51:M56)-1)))))</f>
        <v/>
      </c>
    </row>
    <row r="58" spans="1:13" x14ac:dyDescent="0.3">
      <c r="A58" s="88">
        <v>8</v>
      </c>
      <c r="B58" s="35"/>
      <c r="C58" s="89" t="str">
        <f>IF(B58="","",IF(LEN(B58)=3,CONCATENATE("NC-",VLOOKUP(B58,'U17 Non Counters'!$G$3:$I$86,3,FALSE)),VLOOKUP(B58,Teams!$A$12:$B$29,2,FALSE)))</f>
        <v/>
      </c>
      <c r="D58" s="90">
        <f ca="1">IFERROR(IF(LEN(B58)=1,INDIRECT("'"&amp;C58&amp;"-"&amp;LEFT(B49,3)&amp;"'!H10"),IF(LEN(B58)=2,INDIRECT("'"&amp;C58&amp;"-"&amp;LEFT(B49,3)&amp;"'!H11"),VLOOKUP(B58,'U17 Non Counters'!$G$3:$H$86,2,FALSE))),"")</f>
        <v>0</v>
      </c>
      <c r="E58" s="145"/>
      <c r="F58" s="88" t="str">
        <f>IF(LEFT(B49,3)="U20","",IF(B58="","",IF(OR(E58="DQ",E58="DNF",E58="DNS"),"",IF(LEN(B58)=3,"",IF(MAX(F51:F57)&lt;&gt;8,8,MIN(F51:F57)-1)))))</f>
        <v/>
      </c>
      <c r="H58" s="88">
        <v>8</v>
      </c>
      <c r="I58" s="35"/>
      <c r="J58" s="89" t="str">
        <f>IF(I58="","",IF(LEN(I58)=3,CONCATENATE("NC-",VLOOKUP(I58,'U17 Non Counters'!$G$3:$I$86,3,FALSE)),VLOOKUP(I58,Teams!$A$12:$B$29,2,FALSE)))</f>
        <v/>
      </c>
      <c r="K58" s="90">
        <f ca="1">IFERROR(IF(LEN(I58)=1,INDIRECT("'"&amp;J58&amp;"-"&amp;LEFT(I49,3)&amp;"'!H10"),IF(LEN(I58)=2,INDIRECT("'"&amp;J58&amp;"-"&amp;LEFT(I49,3)&amp;"'!H11"),VLOOKUP(I58,'U17 Non Counters'!$G$3:$H$86,2,FALSE))),"")</f>
        <v>0</v>
      </c>
      <c r="L58" s="145"/>
      <c r="M58" s="88" t="str">
        <f>IF(LEFT(I49,3)="U20","",IF(I58="","",IF(OR(L58="DQ",L58="DNF",L58="DNS"),"",IF(LEN(I58)=3,"",IF(MAX(M51:M57)&lt;&gt;8,8,MIN(M51:M57)-1)))))</f>
        <v/>
      </c>
    </row>
    <row r="59" spans="1:13" x14ac:dyDescent="0.3">
      <c r="A59" s="98"/>
      <c r="B59" s="98"/>
      <c r="E59" s="146"/>
      <c r="H59" s="98"/>
      <c r="I59" s="98"/>
      <c r="L59" s="149"/>
    </row>
    <row r="60" spans="1:13" x14ac:dyDescent="0.3">
      <c r="A60" s="270"/>
      <c r="B60" s="271" t="str">
        <f>'Start lists'!B61</f>
        <v>U20W</v>
      </c>
      <c r="C60" s="233" t="str">
        <f>'Start lists'!C61</f>
        <v>100m</v>
      </c>
      <c r="D60" s="120" t="str">
        <f>'Start lists'!D61</f>
        <v>A string</v>
      </c>
      <c r="E60" s="194" t="s">
        <v>182</v>
      </c>
      <c r="F60" s="145" t="s">
        <v>393</v>
      </c>
      <c r="H60" s="270"/>
      <c r="I60" s="271" t="str">
        <f>'Start lists'!I61</f>
        <v>U20W</v>
      </c>
      <c r="J60" s="233" t="str">
        <f>'Start lists'!J61</f>
        <v>100m</v>
      </c>
      <c r="K60" s="120" t="str">
        <f>'Start lists'!K61</f>
        <v>B string</v>
      </c>
      <c r="L60" s="194" t="s">
        <v>182</v>
      </c>
      <c r="M60" s="145" t="s">
        <v>398</v>
      </c>
    </row>
    <row r="61" spans="1:13" x14ac:dyDescent="0.3">
      <c r="A61" s="122"/>
      <c r="B61" s="117" t="s">
        <v>23</v>
      </c>
      <c r="C61" s="124" t="s">
        <v>17</v>
      </c>
      <c r="D61" s="124" t="s">
        <v>20</v>
      </c>
      <c r="E61" s="148" t="s">
        <v>21</v>
      </c>
      <c r="F61" s="123" t="s">
        <v>22</v>
      </c>
      <c r="H61" s="122"/>
      <c r="I61" s="117" t="s">
        <v>23</v>
      </c>
      <c r="J61" s="124" t="s">
        <v>17</v>
      </c>
      <c r="K61" s="124" t="s">
        <v>20</v>
      </c>
      <c r="L61" s="148" t="s">
        <v>21</v>
      </c>
      <c r="M61" s="123" t="s">
        <v>22</v>
      </c>
    </row>
    <row r="62" spans="1:13" x14ac:dyDescent="0.3">
      <c r="A62" s="88">
        <v>1</v>
      </c>
      <c r="B62" s="35">
        <v>1</v>
      </c>
      <c r="C62" s="89" t="str">
        <f>IF(B62="","",IF(LEN(B62)=3,CONCATENATE("NC-",VLOOKUP(B62,'U20 Non Counters'!$G$3:$I$86,3,FALSE)),VLOOKUP(B62,Teams!$A$12:$B$29,2,FALSE)))</f>
        <v>AAAC</v>
      </c>
      <c r="D62" s="90" t="str">
        <f ca="1">IFERROR(IF(LEN(B62)=1,INDIRECT("'"&amp;C62&amp;"-"&amp;LEFT(B60,3)&amp;"'!H10"),IF(LEN(B62)=2,INDIRECT("'"&amp;C62&amp;"-"&amp;LEFT(B60,3)&amp;"'!H11"),VLOOKUP(B62,'U20 Non Counters'!$G$3:$H$86,2,FALSE))),"")</f>
        <v>Rebecca Matheson</v>
      </c>
      <c r="E62" s="145" t="s">
        <v>394</v>
      </c>
      <c r="F62" s="88" t="str">
        <f>IF(LEFT(B60,3)="U20","",IF(B62="","",IF(OR(E62="DQ",E62="DNF",E62="DNS"),"",IF(LEN(B62)=3,"",8))))</f>
        <v/>
      </c>
      <c r="H62" s="88">
        <v>1</v>
      </c>
      <c r="I62" s="35">
        <v>66</v>
      </c>
      <c r="J62" s="89" t="str">
        <f>IF(I62="","",IF(LEN(I62)=3,CONCATENATE("NC-",VLOOKUP(I62,'U20 Non Counters'!$G$3:$I$86,3,FALSE)),VLOOKUP(I62,Teams!$A$12:$B$29,2,FALSE)))</f>
        <v>ISA</v>
      </c>
      <c r="K62" s="90" t="str">
        <f ca="1">IFERROR(IF(LEN(I62)=1,INDIRECT("'"&amp;J62&amp;"-"&amp;LEFT(I60,3)&amp;"'!H10"),IF(LEN(I62)=2,INDIRECT("'"&amp;J62&amp;"-"&amp;LEFT(I60,3)&amp;"'!H11"),VLOOKUP(I62,'U20 Non Counters'!$G$3:$H$86,2,FALSE))),"")</f>
        <v>Sian MacDonald</v>
      </c>
      <c r="L62" s="145" t="s">
        <v>399</v>
      </c>
      <c r="M62" s="88" t="str">
        <f>IF(LEFT(I60,3)="U20","",IF(I62="","",IF(OR(L62="DQ",L62="DNF",L62="DNS"),"",IF(LEN(I62)=3,"",8))))</f>
        <v/>
      </c>
    </row>
    <row r="63" spans="1:13" x14ac:dyDescent="0.3">
      <c r="A63" s="88">
        <v>2</v>
      </c>
      <c r="B63" s="35">
        <v>5</v>
      </c>
      <c r="C63" s="89" t="str">
        <f>IF(B63="","",IF(LEN(B63)=3,CONCATENATE("NC-",VLOOKUP(B63,'U20 Non Counters'!$G$3:$I$86,3,FALSE)),VLOOKUP(B63,Teams!$A$12:$B$29,2,FALSE)))</f>
        <v>IH</v>
      </c>
      <c r="D63" s="90" t="str">
        <f ca="1">IFERROR(IF(LEN(B63)=1,INDIRECT("'"&amp;C63&amp;"-"&amp;LEFT(B60,3)&amp;"'!H10"),IF(LEN(B63)=2,INDIRECT("'"&amp;C63&amp;"-"&amp;LEFT(B60,3)&amp;"'!H11"),VLOOKUP(B63,'U20 Non Counters'!$G$3:$H$86,2,FALSE))),"")</f>
        <v>Emma Pedrana</v>
      </c>
      <c r="E63" s="145" t="s">
        <v>395</v>
      </c>
      <c r="F63" s="88" t="str">
        <f>IF(LEFT(B60,3)="U20","",IF(B63="","",IF(OR(E63="DQ",E63="DNF",E63="DNS"),"",IF(LEN(B63)=3,"",IF(F62="",8,MIN(F62)-1)))))</f>
        <v/>
      </c>
      <c r="H63" s="88">
        <v>2</v>
      </c>
      <c r="I63" s="35">
        <v>44</v>
      </c>
      <c r="J63" s="89" t="str">
        <f>IF(I63="","",IF(LEN(I63)=3,CONCATENATE("NC-",VLOOKUP(I63,'U20 Non Counters'!$G$3:$I$86,3,FALSE)),VLOOKUP(I63,Teams!$A$12:$B$29,2,FALSE)))</f>
        <v>DHH</v>
      </c>
      <c r="K63" s="90" t="str">
        <f ca="1">IFERROR(IF(LEN(I63)=1,INDIRECT("'"&amp;J63&amp;"-"&amp;LEFT(I60,3)&amp;"'!H10"),IF(LEN(I63)=2,INDIRECT("'"&amp;J63&amp;"-"&amp;LEFT(I60,3)&amp;"'!H11"),VLOOKUP(I63,'U20 Non Counters'!$G$3:$H$86,2,FALSE))),"")</f>
        <v>Phoebe Moncur</v>
      </c>
      <c r="L63" s="145" t="s">
        <v>400</v>
      </c>
      <c r="M63" s="88" t="str">
        <f>IF(LEFT(I60,3)="U20","",IF(I63="","",IF(OR(L63="DQ",L63="DNF",L63="DNS"),"",IF(LEN(I63)=3,"",IF(M62="",8,MIN(M62)-1)))))</f>
        <v/>
      </c>
    </row>
    <row r="64" spans="1:13" x14ac:dyDescent="0.3">
      <c r="A64" s="88">
        <v>3</v>
      </c>
      <c r="B64" s="35">
        <v>6</v>
      </c>
      <c r="C64" s="89" t="str">
        <f>IF(B64="","",IF(LEN(B64)=3,CONCATENATE("NC-",VLOOKUP(B64,'U20 Non Counters'!$G$3:$I$86,3,FALSE)),VLOOKUP(B64,Teams!$A$12:$B$29,2,FALSE)))</f>
        <v>ISA</v>
      </c>
      <c r="D64" s="90" t="str">
        <f ca="1">IFERROR(IF(LEN(B64)=1,INDIRECT("'"&amp;C64&amp;"-"&amp;LEFT(B60,3)&amp;"'!H10"),IF(LEN(B64)=2,INDIRECT("'"&amp;C64&amp;"-"&amp;LEFT(B60,3)&amp;"'!H11"),VLOOKUP(B64,'U20 Non Counters'!$G$3:$H$86,2,FALSE))),"")</f>
        <v>Amy  Davis</v>
      </c>
      <c r="E64" s="145" t="s">
        <v>396</v>
      </c>
      <c r="F64" s="88" t="str">
        <f>IF(LEFT(B60,3)="U20","",IF(B64="","",IF(OR(E64="DQ",E64="DNF",E64="DNS"),"",IF(LEN(B64)=3,"",IF(MAX(F62:F63)&lt;&gt;8,8,MIN(F62:F63)-1)))))</f>
        <v/>
      </c>
      <c r="H64" s="88">
        <v>3</v>
      </c>
      <c r="I64" s="35">
        <v>11</v>
      </c>
      <c r="J64" s="89" t="str">
        <f>IF(I64="","",IF(LEN(I64)=3,CONCATENATE("NC-",VLOOKUP(I64,'U20 Non Counters'!$G$3:$I$86,3,FALSE)),VLOOKUP(I64,Teams!$A$12:$B$29,2,FALSE)))</f>
        <v>AAAC</v>
      </c>
      <c r="K64" s="90" t="str">
        <f ca="1">IFERROR(IF(LEN(I64)=1,INDIRECT("'"&amp;J64&amp;"-"&amp;LEFT(I60,3)&amp;"'!H10"),IF(LEN(I64)=2,INDIRECT("'"&amp;J64&amp;"-"&amp;LEFT(I60,3)&amp;"'!H11"),VLOOKUP(I64,'U20 Non Counters'!$G$3:$H$86,2,FALSE))),"")</f>
        <v>Rachelle Matheson</v>
      </c>
      <c r="L64" s="145" t="s">
        <v>401</v>
      </c>
      <c r="M64" s="88" t="str">
        <f>IF(LEFT(I60,3)="U20","",IF(I64="","",IF(OR(L64="DQ",L64="DNF",L64="DNS"),"",IF(LEN(I64)=3,"",IF(MAX(M62:M63)&lt;&gt;8,8,MIN(M62:M63)-1)))))</f>
        <v/>
      </c>
    </row>
    <row r="65" spans="1:13" x14ac:dyDescent="0.3">
      <c r="A65" s="88">
        <v>4</v>
      </c>
      <c r="B65" s="35">
        <v>4</v>
      </c>
      <c r="C65" s="89" t="str">
        <f>IF(B65="","",IF(LEN(B65)=3,CONCATENATE("NC-",VLOOKUP(B65,'U20 Non Counters'!$G$3:$I$86,3,FALSE)),VLOOKUP(B65,Teams!$A$12:$B$29,2,FALSE)))</f>
        <v>DHH</v>
      </c>
      <c r="D65" s="90" t="str">
        <f ca="1">IFERROR(IF(LEN(B65)=1,INDIRECT("'"&amp;C65&amp;"-"&amp;LEFT(B60,3)&amp;"'!H10"),IF(LEN(B65)=2,INDIRECT("'"&amp;C65&amp;"-"&amp;LEFT(B60,3)&amp;"'!H11"),VLOOKUP(B65,'U20 Non Counters'!$G$3:$H$86,2,FALSE))),"")</f>
        <v>Carly Tragham</v>
      </c>
      <c r="E65" s="145" t="s">
        <v>397</v>
      </c>
      <c r="F65" s="88" t="str">
        <f>IF(LEFT(B60,3)="U20","",IF(B65="","",IF(OR(E65="DQ",E65="DNF",E65="DNS"),"",IF(LEN(B65)=3,"",IF(MAX(F62:F64)&lt;&gt;8,8,MIN(F62:F64)-1)))))</f>
        <v/>
      </c>
      <c r="H65" s="88">
        <v>4</v>
      </c>
      <c r="I65" s="35"/>
      <c r="J65" s="89" t="str">
        <f>IF(I65="","",IF(LEN(I65)=3,CONCATENATE("NC-",VLOOKUP(I65,'U20 Non Counters'!$G$3:$I$86,3,FALSE)),VLOOKUP(I65,Teams!$A$12:$B$29,2,FALSE)))</f>
        <v/>
      </c>
      <c r="K65" s="90">
        <f ca="1">IFERROR(IF(LEN(I65)=1,INDIRECT("'"&amp;J65&amp;"-"&amp;LEFT(I60,3)&amp;"'!H10"),IF(LEN(I65)=2,INDIRECT("'"&amp;J65&amp;"-"&amp;LEFT(I60,3)&amp;"'!H11"),VLOOKUP(I65,'U20 Non Counters'!$G$3:$H$86,2,FALSE))),"")</f>
        <v>0</v>
      </c>
      <c r="L65" s="145"/>
      <c r="M65" s="88" t="str">
        <f>IF(LEFT(I60,3)="U20","",IF(I65="","",IF(OR(L65="DQ",L65="DNF",L65="DNS"),"",IF(LEN(I65)=3,"",IF(MAX(M62:M64)&lt;&gt;8,8,MIN(M62:M64)-1)))))</f>
        <v/>
      </c>
    </row>
    <row r="66" spans="1:13" x14ac:dyDescent="0.3">
      <c r="A66" s="88">
        <v>5</v>
      </c>
      <c r="B66" s="35"/>
      <c r="C66" s="89" t="str">
        <f>IF(B66="","",IF(LEN(B66)=3,CONCATENATE("NC-",VLOOKUP(B66,'U20 Non Counters'!$G$3:$I$86,3,FALSE)),VLOOKUP(B66,Teams!$A$12:$B$29,2,FALSE)))</f>
        <v/>
      </c>
      <c r="D66" s="90">
        <f ca="1">IFERROR(IF(LEN(B66)=1,INDIRECT("'"&amp;C66&amp;"-"&amp;LEFT(B60,3)&amp;"'!H10"),IF(LEN(B66)=2,INDIRECT("'"&amp;C66&amp;"-"&amp;LEFT(B60,3)&amp;"'!H11"),VLOOKUP(B66,'U20 Non Counters'!$G$3:$H$86,2,FALSE))),"")</f>
        <v>0</v>
      </c>
      <c r="E66" s="145"/>
      <c r="F66" s="88" t="str">
        <f>IF(LEFT(B60,3)="U20","",IF(B66="","",IF(OR(E66="DQ",E66="DNF",E66="DNS"),"",IF(LEN(B66)=3,"",IF(MAX(F62:F65)&lt;&gt;8,8,MIN(F62:F65)-1)))))</f>
        <v/>
      </c>
      <c r="H66" s="88">
        <v>5</v>
      </c>
      <c r="I66" s="35"/>
      <c r="J66" s="89" t="str">
        <f>IF(I66="","",IF(LEN(I66)=3,CONCATENATE("NC-",VLOOKUP(I66,'U20 Non Counters'!$G$3:$I$86,3,FALSE)),VLOOKUP(I66,Teams!$A$12:$B$29,2,FALSE)))</f>
        <v/>
      </c>
      <c r="K66" s="90">
        <f ca="1">IFERROR(IF(LEN(I66)=1,INDIRECT("'"&amp;J66&amp;"-"&amp;LEFT(I60,3)&amp;"'!H10"),IF(LEN(I66)=2,INDIRECT("'"&amp;J66&amp;"-"&amp;LEFT(I60,3)&amp;"'!H11"),VLOOKUP(I66,'U20 Non Counters'!$G$3:$H$86,2,FALSE))),"")</f>
        <v>0</v>
      </c>
      <c r="L66" s="145"/>
      <c r="M66" s="88" t="str">
        <f>IF(LEFT(I60,3)="U20","",IF(I66="","",IF(OR(L66="DQ",L66="DNF",L66="DNS"),"",IF(LEN(I66)=3,"",IF(MAX(M62:M65)&lt;&gt;8,8,MIN(M62:M65)-1)))))</f>
        <v/>
      </c>
    </row>
    <row r="67" spans="1:13" x14ac:dyDescent="0.3">
      <c r="A67" s="88">
        <v>6</v>
      </c>
      <c r="B67" s="35"/>
      <c r="C67" s="89" t="str">
        <f>IF(B67="","",IF(LEN(B67)=3,CONCATENATE("NC-",VLOOKUP(B67,'U20 Non Counters'!$G$3:$I$86,3,FALSE)),VLOOKUP(B67,Teams!$A$12:$B$29,2,FALSE)))</f>
        <v/>
      </c>
      <c r="D67" s="90">
        <f ca="1">IFERROR(IF(LEN(B67)=1,INDIRECT("'"&amp;C67&amp;"-"&amp;LEFT(B60,3)&amp;"'!H10"),IF(LEN(B67)=2,INDIRECT("'"&amp;C67&amp;"-"&amp;LEFT(B60,3)&amp;"'!H11"),VLOOKUP(B67,'U20 Non Counters'!$G$3:$H$86,2,FALSE))),"")</f>
        <v>0</v>
      </c>
      <c r="E67" s="145"/>
      <c r="F67" s="88" t="str">
        <f>IF(LEFT(B60,3)="U20","",IF(B67="","",IF(OR(E67="DQ",E67="DNF",E67="DNS"),"",IF(LEN(B67)=3,"",IF(MAX(F62:F66)&lt;&gt;8,8,MIN(F62:F66)-1)))))</f>
        <v/>
      </c>
      <c r="H67" s="88">
        <v>6</v>
      </c>
      <c r="I67" s="35"/>
      <c r="J67" s="89" t="str">
        <f>IF(I67="","",IF(LEN(I67)=3,CONCATENATE("NC-",VLOOKUP(I67,'U20 Non Counters'!$G$3:$I$86,3,FALSE)),VLOOKUP(I67,Teams!$A$12:$B$29,2,FALSE)))</f>
        <v/>
      </c>
      <c r="K67" s="90">
        <f ca="1">IFERROR(IF(LEN(I67)=1,INDIRECT("'"&amp;J67&amp;"-"&amp;LEFT(I60,3)&amp;"'!H10"),IF(LEN(I67)=2,INDIRECT("'"&amp;J67&amp;"-"&amp;LEFT(I60,3)&amp;"'!H11"),VLOOKUP(I67,'U20 Non Counters'!$G$3:$H$86,2,FALSE))),"")</f>
        <v>0</v>
      </c>
      <c r="L67" s="145"/>
      <c r="M67" s="88" t="str">
        <f>IF(LEFT(I60,3)="U20","",IF(I67="","",IF(OR(L67="DQ",L67="DNF",L67="DNS"),"",IF(LEN(I67)=3,"",IF(MAX(M62:M66)&lt;&gt;8,8,MIN(M62:M66)-1)))))</f>
        <v/>
      </c>
    </row>
    <row r="68" spans="1:13" x14ac:dyDescent="0.3">
      <c r="A68" s="88">
        <v>7</v>
      </c>
      <c r="B68" s="35"/>
      <c r="C68" s="89" t="str">
        <f>IF(B68="","",IF(LEN(B68)=3,CONCATENATE("NC-",VLOOKUP(B68,'U20 Non Counters'!$G$3:$I$86,3,FALSE)),VLOOKUP(B68,Teams!$A$12:$B$29,2,FALSE)))</f>
        <v/>
      </c>
      <c r="D68" s="90">
        <f ca="1">IFERROR(IF(LEN(B68)=1,INDIRECT("'"&amp;C68&amp;"-"&amp;LEFT(B60,3)&amp;"'!H10"),IF(LEN(B68)=2,INDIRECT("'"&amp;C68&amp;"-"&amp;LEFT(B60,3)&amp;"'!H11"),VLOOKUP(B68,'U20 Non Counters'!$G$3:$H$86,2,FALSE))),"")</f>
        <v>0</v>
      </c>
      <c r="E68" s="145"/>
      <c r="F68" s="88" t="str">
        <f>IF(LEFT(B60,3)="U20","",IF(B68="","",IF(OR(E68="DQ",E68="DNF",E68="DNS"),"",IF(LEN(B68)=3,"",IF(MAX(F62:F67)&lt;&gt;8,8,MIN(F62:F67)-1)))))</f>
        <v/>
      </c>
      <c r="H68" s="88">
        <v>7</v>
      </c>
      <c r="I68" s="35"/>
      <c r="J68" s="89" t="str">
        <f>IF(I68="","",IF(LEN(I68)=3,CONCATENATE("NC-",VLOOKUP(I68,'U20 Non Counters'!$G$3:$I$86,3,FALSE)),VLOOKUP(I68,Teams!$A$12:$B$29,2,FALSE)))</f>
        <v/>
      </c>
      <c r="K68" s="90">
        <f ca="1">IFERROR(IF(LEN(I68)=1,INDIRECT("'"&amp;J68&amp;"-"&amp;LEFT(I60,3)&amp;"'!H10"),IF(LEN(I68)=2,INDIRECT("'"&amp;J68&amp;"-"&amp;LEFT(I60,3)&amp;"'!H11"),VLOOKUP(I68,'U20 Non Counters'!$G$3:$H$86,2,FALSE))),"")</f>
        <v>0</v>
      </c>
      <c r="L68" s="145"/>
      <c r="M68" s="88" t="str">
        <f>IF(LEFT(I60,3)="U20","",IF(I68="","",IF(OR(L68="DQ",L68="DNF",L68="DNS"),"",IF(LEN(I68)=3,"",IF(MAX(M62:M67)&lt;&gt;8,8,MIN(M62:M67)-1)))))</f>
        <v/>
      </c>
    </row>
    <row r="69" spans="1:13" x14ac:dyDescent="0.3">
      <c r="A69" s="88">
        <v>8</v>
      </c>
      <c r="B69" s="35"/>
      <c r="C69" s="89" t="str">
        <f>IF(B69="","",IF(LEN(B69)=3,CONCATENATE("NC-",VLOOKUP(B69,'U20 Non Counters'!$G$3:$I$86,3,FALSE)),VLOOKUP(B69,Teams!$A$12:$B$29,2,FALSE)))</f>
        <v/>
      </c>
      <c r="D69" s="90">
        <f ca="1">IFERROR(IF(LEN(B69)=1,INDIRECT("'"&amp;C69&amp;"-"&amp;LEFT(B60,3)&amp;"'!H10"),IF(LEN(B69)=2,INDIRECT("'"&amp;C69&amp;"-"&amp;LEFT(B60,3)&amp;"'!H11"),VLOOKUP(B69,'U20 Non Counters'!$G$3:$H$86,2,FALSE))),"")</f>
        <v>0</v>
      </c>
      <c r="E69" s="145"/>
      <c r="F69" s="88" t="str">
        <f>IF(LEFT(B60,3)="U20","",IF(B69="","",IF(OR(E69="DQ",E69="DNF",E69="DNS"),"",IF(LEN(B69)=3,"",IF(MAX(F62:F68)&lt;&gt;8,8,MIN(F62:F68)-1)))))</f>
        <v/>
      </c>
      <c r="H69" s="88">
        <v>8</v>
      </c>
      <c r="I69" s="35"/>
      <c r="J69" s="89" t="str">
        <f>IF(I69="","",IF(LEN(I69)=3,CONCATENATE("NC-",VLOOKUP(I69,'U20 Non Counters'!$G$3:$I$86,3,FALSE)),VLOOKUP(I69,Teams!$A$12:$B$29,2,FALSE)))</f>
        <v/>
      </c>
      <c r="K69" s="90">
        <f ca="1">IFERROR(IF(LEN(I69)=1,INDIRECT("'"&amp;J69&amp;"-"&amp;LEFT(I60,3)&amp;"'!H10"),IF(LEN(I69)=2,INDIRECT("'"&amp;J69&amp;"-"&amp;LEFT(I60,3)&amp;"'!H11"),VLOOKUP(I69,'U20 Non Counters'!$G$3:$H$86,2,FALSE))),"")</f>
        <v>0</v>
      </c>
      <c r="L69" s="145"/>
      <c r="M69" s="88" t="str">
        <f>IF(LEFT(I60,3)="U20","",IF(I69="","",IF(OR(L69="DQ",L69="DNF",L69="DNS"),"",IF(LEN(I69)=3,"",IF(MAX(M62:M68)&lt;&gt;8,8,MIN(M62:M68)-1)))))</f>
        <v/>
      </c>
    </row>
    <row r="70" spans="1:13" x14ac:dyDescent="0.3">
      <c r="A70" s="98"/>
      <c r="B70" s="98"/>
      <c r="E70" s="146"/>
      <c r="H70" s="98"/>
      <c r="I70" s="98"/>
      <c r="L70" s="149"/>
    </row>
    <row r="71" spans="1:13" x14ac:dyDescent="0.3">
      <c r="A71" s="270"/>
      <c r="B71" s="271" t="str">
        <f>'Start lists'!B72</f>
        <v>U17M</v>
      </c>
      <c r="C71" s="233" t="str">
        <f>'Start lists'!C72</f>
        <v>100m</v>
      </c>
      <c r="D71" s="120" t="str">
        <f>'Start lists'!D72</f>
        <v>A string</v>
      </c>
      <c r="E71" s="194" t="s">
        <v>182</v>
      </c>
      <c r="F71" s="145"/>
      <c r="H71" s="270"/>
      <c r="I71" s="271" t="str">
        <f>'Start lists'!I72</f>
        <v>U17M</v>
      </c>
      <c r="J71" s="233" t="str">
        <f>'Start lists'!J72</f>
        <v>100m</v>
      </c>
      <c r="K71" s="120" t="str">
        <f>'Start lists'!K72</f>
        <v>B string</v>
      </c>
      <c r="L71" s="194" t="s">
        <v>182</v>
      </c>
      <c r="M71" s="145" t="s">
        <v>388</v>
      </c>
    </row>
    <row r="72" spans="1:13" x14ac:dyDescent="0.3">
      <c r="A72" s="122"/>
      <c r="B72" s="117" t="s">
        <v>23</v>
      </c>
      <c r="C72" s="124" t="s">
        <v>17</v>
      </c>
      <c r="D72" s="124" t="s">
        <v>20</v>
      </c>
      <c r="E72" s="148" t="s">
        <v>21</v>
      </c>
      <c r="F72" s="123" t="s">
        <v>22</v>
      </c>
      <c r="H72" s="122"/>
      <c r="I72" s="117" t="s">
        <v>23</v>
      </c>
      <c r="J72" s="124" t="s">
        <v>17</v>
      </c>
      <c r="K72" s="124" t="s">
        <v>20</v>
      </c>
      <c r="L72" s="148" t="s">
        <v>21</v>
      </c>
      <c r="M72" s="123" t="s">
        <v>22</v>
      </c>
    </row>
    <row r="73" spans="1:13" x14ac:dyDescent="0.3">
      <c r="A73" s="88">
        <v>1</v>
      </c>
      <c r="B73" s="35">
        <v>3</v>
      </c>
      <c r="C73" s="89" t="str">
        <f>IF(B73="","",IF(LEN(B73)=3,CONCATENATE("NC-",VLOOKUP(B73,'U17 Non Counters'!$B$3:$D$86,3,FALSE)),VLOOKUP(B73,Teams!$A$12:$B$29,2,FALSE)))</f>
        <v>BSAC</v>
      </c>
      <c r="D73" s="90" t="str">
        <f ca="1">IFERROR(IF(LEN(B73)=1,INDIRECT("'"&amp;C73&amp;"-"&amp;LEFT(B71,3)&amp;"'!D10"),IF(LEN(B73)=2,INDIRECT("'"&amp;C73&amp;"-"&amp;LEFT(B71,3)&amp;"'!D11"),VLOOKUP(B73,'U17 Non Counters'!$B$3:$C$86,2,FALSE))),"")</f>
        <v>Craig Strachen</v>
      </c>
      <c r="E73" s="145" t="s">
        <v>383</v>
      </c>
      <c r="F73" s="88">
        <f>IF(LEFT(B71,3)="U20","",IF(B73="","",IF(OR(E73="DQ",E73="DNF",E73="DNS"),"",IF(LEN(B73)=3,"",8))))</f>
        <v>8</v>
      </c>
      <c r="H73" s="88">
        <v>1</v>
      </c>
      <c r="I73" s="35">
        <v>66</v>
      </c>
      <c r="J73" s="89" t="str">
        <f>IF(I73="","",IF(LEN(I73)=3,CONCATENATE("NC-",VLOOKUP(I73,'U17 Non Counters'!$B$3:$D$86,3,FALSE)),VLOOKUP(I73,Teams!$A$12:$B$29,2,FALSE)))</f>
        <v>ISA</v>
      </c>
      <c r="K73" s="90" t="str">
        <f ca="1">IFERROR(IF(LEN(I73)=1,INDIRECT("'"&amp;J73&amp;"-"&amp;LEFT(I71,3)&amp;"'!D10"),IF(LEN(I73)=2,INDIRECT("'"&amp;J73&amp;"-"&amp;LEFT(I71,3)&amp;"'!D11"),VLOOKUP(I73,'U17 Non Counters'!$B$3:$C$86,2,FALSE))),"")</f>
        <v>Lewis Barclay</v>
      </c>
      <c r="L73" s="145" t="s">
        <v>389</v>
      </c>
      <c r="M73" s="88">
        <f>IF(LEFT(I71,3)="U20","",IF(I73="","",IF(OR(L73="DQ",L73="DNF",L73="DNS"),"",IF(LEN(I73)=3,"",8))))</f>
        <v>8</v>
      </c>
    </row>
    <row r="74" spans="1:13" x14ac:dyDescent="0.3">
      <c r="A74" s="88">
        <v>2</v>
      </c>
      <c r="B74" s="35">
        <v>4</v>
      </c>
      <c r="C74" s="89" t="str">
        <f>IF(B74="","",IF(LEN(B74)=3,CONCATENATE("NC-",VLOOKUP(B74,'U17 Non Counters'!$B$3:$D$86,3,FALSE)),VLOOKUP(B74,Teams!$A$12:$B$29,2,FALSE)))</f>
        <v>DHH</v>
      </c>
      <c r="D74" s="90" t="str">
        <f ca="1">IFERROR(IF(LEN(B74)=1,INDIRECT("'"&amp;C74&amp;"-"&amp;LEFT(B71,3)&amp;"'!D10"),IF(LEN(B74)=2,INDIRECT("'"&amp;C74&amp;"-"&amp;LEFT(B71,3)&amp;"'!D11"),VLOOKUP(B74,'U17 Non Counters'!$B$3:$C$86,2,FALSE))),"")</f>
        <v>Jamie Reid</v>
      </c>
      <c r="E74" s="145" t="s">
        <v>384</v>
      </c>
      <c r="F74" s="88">
        <f>IF(LEFT(B71,3)="U20","",IF(B74="","",IF(OR(E74="DQ",E74="DNF",E74="DNS"),"",IF(LEN(B74)=3,"",IF(F73="",8,MIN(F73)-1)))))</f>
        <v>7</v>
      </c>
      <c r="H74" s="88">
        <v>2</v>
      </c>
      <c r="I74" s="35">
        <v>44</v>
      </c>
      <c r="J74" s="89" t="str">
        <f>IF(I74="","",IF(LEN(I74)=3,CONCATENATE("NC-",VLOOKUP(I74,'U17 Non Counters'!$B$3:$D$86,3,FALSE)),VLOOKUP(I74,Teams!$A$12:$B$29,2,FALSE)))</f>
        <v>DHH</v>
      </c>
      <c r="K74" s="90" t="str">
        <f ca="1">IFERROR(IF(LEN(I74)=1,INDIRECT("'"&amp;J74&amp;"-"&amp;LEFT(I71,3)&amp;"'!D10"),IF(LEN(I74)=2,INDIRECT("'"&amp;J74&amp;"-"&amp;LEFT(I71,3)&amp;"'!D11"),VLOOKUP(I74,'U17 Non Counters'!$B$3:$C$86,2,FALSE))),"")</f>
        <v>Logan Robertson</v>
      </c>
      <c r="L74" s="145" t="s">
        <v>390</v>
      </c>
      <c r="M74" s="88">
        <f>IF(LEFT(I71,3)="U20","",IF(I74="","",IF(OR(L74="DQ",L74="DNF",L74="DNS"),"",IF(LEN(I74)=3,"",IF(M73="",8,MIN(M73)-1)))))</f>
        <v>7</v>
      </c>
    </row>
    <row r="75" spans="1:13" x14ac:dyDescent="0.3">
      <c r="A75" s="88">
        <v>3</v>
      </c>
      <c r="B75" s="35">
        <v>1</v>
      </c>
      <c r="C75" s="89" t="str">
        <f>IF(B75="","",IF(LEN(B75)=3,CONCATENATE("NC-",VLOOKUP(B75,'U17 Non Counters'!$B$3:$D$86,3,FALSE)),VLOOKUP(B75,Teams!$A$12:$B$29,2,FALSE)))</f>
        <v>AAAC</v>
      </c>
      <c r="D75" s="90" t="str">
        <f ca="1">IFERROR(IF(LEN(B75)=1,INDIRECT("'"&amp;C75&amp;"-"&amp;LEFT(B71,3)&amp;"'!D10"),IF(LEN(B75)=2,INDIRECT("'"&amp;C75&amp;"-"&amp;LEFT(B71,3)&amp;"'!D11"),VLOOKUP(B75,'U17 Non Counters'!$B$3:$C$86,2,FALSE))),"")</f>
        <v>Tobi Fatona</v>
      </c>
      <c r="E75" s="145" t="s">
        <v>385</v>
      </c>
      <c r="F75" s="88">
        <f>IF(LEFT(B71,3)="U20","",IF(B75="","",IF(OR(E75="DQ",E75="DNF",E75="DNS"),"",IF(LEN(B75)=3,"",IF(MAX(F73:F74)&lt;&gt;8,8,MIN(F73:F74)-1)))))</f>
        <v>6</v>
      </c>
      <c r="H75" s="88">
        <v>3</v>
      </c>
      <c r="I75" s="35">
        <v>11</v>
      </c>
      <c r="J75" s="89" t="str">
        <f>IF(I75="","",IF(LEN(I75)=3,CONCATENATE("NC-",VLOOKUP(I75,'U17 Non Counters'!$B$3:$D$86,3,FALSE)),VLOOKUP(I75,Teams!$A$12:$B$29,2,FALSE)))</f>
        <v>AAAC</v>
      </c>
      <c r="K75" s="90" t="str">
        <f ca="1">IFERROR(IF(LEN(I75)=1,INDIRECT("'"&amp;J75&amp;"-"&amp;LEFT(I71,3)&amp;"'!D10"),IF(LEN(I75)=2,INDIRECT("'"&amp;J75&amp;"-"&amp;LEFT(I71,3)&amp;"'!D11"),VLOOKUP(I75,'U17 Non Counters'!$B$3:$C$86,2,FALSE))),"")</f>
        <v>Ryan Matheson</v>
      </c>
      <c r="L75" s="145" t="s">
        <v>391</v>
      </c>
      <c r="M75" s="88">
        <f>IF(LEFT(I71,3)="U20","",IF(I75="","",IF(OR(L75="DQ",L75="DNF",L75="DNS"),"",IF(LEN(I75)=3,"",IF(MAX(M73:M74)&lt;&gt;8,8,MIN(M73:M74)-1)))))</f>
        <v>6</v>
      </c>
    </row>
    <row r="76" spans="1:13" x14ac:dyDescent="0.3">
      <c r="A76" s="88">
        <v>4</v>
      </c>
      <c r="B76" s="35">
        <v>6</v>
      </c>
      <c r="C76" s="89" t="str">
        <f>IF(B76="","",IF(LEN(B76)=3,CONCATENATE("NC-",VLOOKUP(B76,'U17 Non Counters'!$B$3:$D$86,3,FALSE)),VLOOKUP(B76,Teams!$A$12:$B$29,2,FALSE)))</f>
        <v>ISA</v>
      </c>
      <c r="D76" s="90" t="str">
        <f ca="1">IFERROR(IF(LEN(B76)=1,INDIRECT("'"&amp;C76&amp;"-"&amp;LEFT(B71,3)&amp;"'!D10"),IF(LEN(B76)=2,INDIRECT("'"&amp;C76&amp;"-"&amp;LEFT(B71,3)&amp;"'!D11"),VLOOKUP(B76,'U17 Non Counters'!$B$3:$C$86,2,FALSE))),"")</f>
        <v>Shaun Ritchie</v>
      </c>
      <c r="E76" s="145" t="s">
        <v>386</v>
      </c>
      <c r="F76" s="88">
        <f>IF(LEFT(B71,3)="U20","",IF(B76="","",IF(OR(E76="DQ",E76="DNF",E76="DNS"),"",IF(LEN(B76)=3,"",IF(MAX(F73:F75)&lt;&gt;8,8,MIN(F73:F75)-1)))))</f>
        <v>5</v>
      </c>
      <c r="H76" s="88">
        <v>4</v>
      </c>
      <c r="I76" s="35">
        <v>88</v>
      </c>
      <c r="J76" s="89" t="str">
        <f>IF(I76="","",IF(LEN(I76)=3,CONCATENATE("NC-",VLOOKUP(I76,'U17 Non Counters'!$B$3:$D$86,3,FALSE)),VLOOKUP(I76,Teams!$A$12:$B$29,2,FALSE)))</f>
        <v>TN</v>
      </c>
      <c r="K76" s="90" t="str">
        <f ca="1">IFERROR(IF(LEN(I76)=1,INDIRECT("'"&amp;J76&amp;"-"&amp;LEFT(I71,3)&amp;"'!D10"),IF(LEN(I76)=2,INDIRECT("'"&amp;J76&amp;"-"&amp;LEFT(I71,3)&amp;"'!D11"),VLOOKUP(I76,'U17 Non Counters'!$B$3:$C$86,2,FALSE))),"")</f>
        <v>DAVID SCOTT</v>
      </c>
      <c r="L76" s="145" t="s">
        <v>392</v>
      </c>
      <c r="M76" s="88">
        <f>IF(LEFT(I71,3)="U20","",IF(I76="","",IF(OR(L76="DQ",L76="DNF",L76="DNS"),"",IF(LEN(I76)=3,"",IF(MAX(M73:M75)&lt;&gt;8,8,MIN(M73:M75)-1)))))</f>
        <v>5</v>
      </c>
    </row>
    <row r="77" spans="1:13" x14ac:dyDescent="0.3">
      <c r="A77" s="88">
        <v>5</v>
      </c>
      <c r="B77" s="35">
        <v>8</v>
      </c>
      <c r="C77" s="89" t="str">
        <f>IF(B77="","",IF(LEN(B77)=3,CONCATENATE("NC-",VLOOKUP(B77,'U17 Non Counters'!$B$3:$D$86,3,FALSE)),VLOOKUP(B77,Teams!$A$12:$B$29,2,FALSE)))</f>
        <v>TN</v>
      </c>
      <c r="D77" s="90" t="str">
        <f ca="1">IFERROR(IF(LEN(B77)=1,INDIRECT("'"&amp;C77&amp;"-"&amp;LEFT(B71,3)&amp;"'!D10"),IF(LEN(B77)=2,INDIRECT("'"&amp;C77&amp;"-"&amp;LEFT(B71,3)&amp;"'!D11"),VLOOKUP(B77,'U17 Non Counters'!$B$3:$C$86,2,FALSE))),"")</f>
        <v>JOSHUA MILNE</v>
      </c>
      <c r="E77" s="145" t="s">
        <v>387</v>
      </c>
      <c r="F77" s="88">
        <f>IF(LEFT(B71,3)="U20","",IF(B77="","",IF(OR(E77="DQ",E77="DNF",E77="DNS"),"",IF(LEN(B77)=3,"",IF(MAX(F73:F76)&lt;&gt;8,8,MIN(F73:F76)-1)))))</f>
        <v>4</v>
      </c>
      <c r="H77" s="88">
        <v>5</v>
      </c>
      <c r="I77" s="35"/>
      <c r="J77" s="89" t="str">
        <f>IF(I77="","",IF(LEN(I77)=3,CONCATENATE("NC-",VLOOKUP(I77,'U17 Non Counters'!$B$3:$D$86,3,FALSE)),VLOOKUP(I77,Teams!$A$12:$B$29,2,FALSE)))</f>
        <v/>
      </c>
      <c r="K77" s="90">
        <f ca="1">IFERROR(IF(LEN(I77)=1,INDIRECT("'"&amp;J77&amp;"-"&amp;LEFT(I71,3)&amp;"'!D10"),IF(LEN(I77)=2,INDIRECT("'"&amp;J77&amp;"-"&amp;LEFT(I71,3)&amp;"'!D11"),VLOOKUP(I77,'U17 Non Counters'!$B$3:$C$86,2,FALSE))),"")</f>
        <v>0</v>
      </c>
      <c r="L77" s="145"/>
      <c r="M77" s="88" t="str">
        <f>IF(LEFT(I71,3)="U20","",IF(I77="","",IF(OR(L77="DQ",L77="DNF",L77="DNS"),"",IF(LEN(I77)=3,"",IF(MAX(M73:M76)&lt;&gt;8,8,MIN(M73:M76)-1)))))</f>
        <v/>
      </c>
    </row>
    <row r="78" spans="1:13" x14ac:dyDescent="0.3">
      <c r="A78" s="88">
        <v>6</v>
      </c>
      <c r="B78" s="35">
        <v>5</v>
      </c>
      <c r="C78" s="89" t="str">
        <f>IF(B78="","",IF(LEN(B78)=3,CONCATENATE("NC-",VLOOKUP(B78,'U17 Non Counters'!$B$3:$D$86,3,FALSE)),VLOOKUP(B78,Teams!$A$12:$B$29,2,FALSE)))</f>
        <v>IH</v>
      </c>
      <c r="D78" s="90" t="str">
        <f ca="1">IFERROR(IF(LEN(B78)=1,INDIRECT("'"&amp;C78&amp;"-"&amp;LEFT(B71,3)&amp;"'!D10"),IF(LEN(B78)=2,INDIRECT("'"&amp;C78&amp;"-"&amp;LEFT(B71,3)&amp;"'!D11"),VLOOKUP(B78,'U17 Non Counters'!$B$3:$C$86,2,FALSE))),"")</f>
        <v>Matthew Baker</v>
      </c>
      <c r="E78" s="145" t="s">
        <v>355</v>
      </c>
      <c r="F78" s="88" t="str">
        <f>IF(LEFT(B71,3)="U20","",IF(B78="","",IF(OR(E78="DQ",E78="DNF",E78="DNS"),"",IF(LEN(B78)=3,"",IF(MAX(F73:F77)&lt;&gt;8,8,MIN(F73:F77)-1)))))</f>
        <v/>
      </c>
      <c r="H78" s="88">
        <v>6</v>
      </c>
      <c r="I78" s="35"/>
      <c r="J78" s="89" t="str">
        <f>IF(I78="","",IF(LEN(I78)=3,CONCATENATE("NC-",VLOOKUP(I78,'U17 Non Counters'!$B$3:$D$86,3,FALSE)),VLOOKUP(I78,Teams!$A$12:$B$29,2,FALSE)))</f>
        <v/>
      </c>
      <c r="K78" s="90">
        <f ca="1">IFERROR(IF(LEN(I78)=1,INDIRECT("'"&amp;J78&amp;"-"&amp;LEFT(I71,3)&amp;"'!D10"),IF(LEN(I78)=2,INDIRECT("'"&amp;J78&amp;"-"&amp;LEFT(I71,3)&amp;"'!D11"),VLOOKUP(I78,'U17 Non Counters'!$B$3:$C$86,2,FALSE))),"")</f>
        <v>0</v>
      </c>
      <c r="L78" s="145"/>
      <c r="M78" s="88" t="str">
        <f>IF(LEFT(I71,3)="U20","",IF(I78="","",IF(OR(L78="DQ",L78="DNF",L78="DNS"),"",IF(LEN(I78)=3,"",IF(MAX(M73:M77)&lt;&gt;8,8,MIN(M73:M77)-1)))))</f>
        <v/>
      </c>
    </row>
    <row r="79" spans="1:13" x14ac:dyDescent="0.3">
      <c r="A79" s="88">
        <v>7</v>
      </c>
      <c r="B79" s="35"/>
      <c r="C79" s="89" t="str">
        <f>IF(B79="","",IF(LEN(B79)=3,CONCATENATE("NC-",VLOOKUP(B79,'U17 Non Counters'!$B$3:$D$86,3,FALSE)),VLOOKUP(B79,Teams!$A$12:$B$29,2,FALSE)))</f>
        <v/>
      </c>
      <c r="D79" s="90">
        <f ca="1">IFERROR(IF(LEN(B79)=1,INDIRECT("'"&amp;C79&amp;"-"&amp;LEFT(B71,3)&amp;"'!D10"),IF(LEN(B79)=2,INDIRECT("'"&amp;C79&amp;"-"&amp;LEFT(B71,3)&amp;"'!D11"),VLOOKUP(B79,'U17 Non Counters'!$B$3:$C$86,2,FALSE))),"")</f>
        <v>0</v>
      </c>
      <c r="E79" s="145"/>
      <c r="F79" s="88" t="str">
        <f>IF(LEFT(B71,3)="U20","",IF(B79="","",IF(OR(E79="DQ",E79="DNF",E79="DNS"),"",IF(LEN(B79)=3,"",IF(MAX(F73:F78)&lt;&gt;8,8,MIN(F73:F78)-1)))))</f>
        <v/>
      </c>
      <c r="H79" s="88">
        <v>7</v>
      </c>
      <c r="I79" s="35"/>
      <c r="J79" s="89" t="str">
        <f>IF(I79="","",IF(LEN(I79)=3,CONCATENATE("NC-",VLOOKUP(I79,'U17 Non Counters'!$B$3:$D$86,3,FALSE)),VLOOKUP(I79,Teams!$A$12:$B$29,2,FALSE)))</f>
        <v/>
      </c>
      <c r="K79" s="90">
        <f ca="1">IFERROR(IF(LEN(I79)=1,INDIRECT("'"&amp;J79&amp;"-"&amp;LEFT(I71,3)&amp;"'!D10"),IF(LEN(I79)=2,INDIRECT("'"&amp;J79&amp;"-"&amp;LEFT(I71,3)&amp;"'!D11"),VLOOKUP(I79,'U17 Non Counters'!$B$3:$C$86,2,FALSE))),"")</f>
        <v>0</v>
      </c>
      <c r="L79" s="145"/>
      <c r="M79" s="88" t="str">
        <f>IF(LEFT(I71,3)="U20","",IF(I79="","",IF(OR(L79="DQ",L79="DNF",L79="DNS"),"",IF(LEN(I79)=3,"",IF(MAX(M73:M78)&lt;&gt;8,8,MIN(M73:M78)-1)))))</f>
        <v/>
      </c>
    </row>
    <row r="80" spans="1:13" x14ac:dyDescent="0.3">
      <c r="A80" s="88">
        <v>8</v>
      </c>
      <c r="B80" s="35"/>
      <c r="C80" s="89" t="str">
        <f>IF(B80="","",IF(LEN(B80)=3,CONCATENATE("NC-",VLOOKUP(B80,'U17 Non Counters'!$B$3:$D$86,3,FALSE)),VLOOKUP(B80,Teams!$A$12:$B$29,2,FALSE)))</f>
        <v/>
      </c>
      <c r="D80" s="90">
        <f ca="1">IFERROR(IF(LEN(B80)=1,INDIRECT("'"&amp;C80&amp;"-"&amp;LEFT(B71,3)&amp;"'!D10"),IF(LEN(B80)=2,INDIRECT("'"&amp;C80&amp;"-"&amp;LEFT(B71,3)&amp;"'!D11"),VLOOKUP(B80,'U17 Non Counters'!$B$3:$C$86,2,FALSE))),"")</f>
        <v>0</v>
      </c>
      <c r="E80" s="145"/>
      <c r="F80" s="88" t="str">
        <f>IF(LEFT(B71,3)="U20","",IF(B80="","",IF(OR(E80="DQ",E80="DNF",E80="DNS"),"",IF(LEN(B80)=3,"",IF(MAX(F73:F79)&lt;&gt;8,8,MIN(F73:F79)-1)))))</f>
        <v/>
      </c>
      <c r="H80" s="88">
        <v>8</v>
      </c>
      <c r="I80" s="35"/>
      <c r="J80" s="89" t="str">
        <f>IF(I80="","",IF(LEN(I80)=3,CONCATENATE("NC-",VLOOKUP(I80,'U17 Non Counters'!$B$3:$D$86,3,FALSE)),VLOOKUP(I80,Teams!$A$12:$B$29,2,FALSE)))</f>
        <v/>
      </c>
      <c r="K80" s="90">
        <f ca="1">IFERROR(IF(LEN(I80)=1,INDIRECT("'"&amp;J80&amp;"-"&amp;LEFT(I71,3)&amp;"'!D10"),IF(LEN(I80)=2,INDIRECT("'"&amp;J80&amp;"-"&amp;LEFT(I71,3)&amp;"'!D11"),VLOOKUP(I80,'U17 Non Counters'!$B$3:$C$86,2,FALSE))),"")</f>
        <v>0</v>
      </c>
      <c r="L80" s="145"/>
      <c r="M80" s="88" t="str">
        <f>IF(LEFT(I71,3)="U20","",IF(I80="","",IF(OR(L80="DQ",L80="DNF",L80="DNS"),"",IF(LEN(I80)=3,"",IF(MAX(M73:M79)&lt;&gt;8,8,MIN(M73:M79)-1)))))</f>
        <v/>
      </c>
    </row>
    <row r="81" spans="1:13" x14ac:dyDescent="0.3">
      <c r="A81" s="98"/>
      <c r="B81" s="98"/>
      <c r="E81" s="146"/>
      <c r="H81" s="98"/>
      <c r="I81" s="98"/>
      <c r="L81" s="149"/>
    </row>
    <row r="82" spans="1:13" x14ac:dyDescent="0.3">
      <c r="A82" s="270"/>
      <c r="B82" s="271" t="str">
        <f>'Start lists'!B83</f>
        <v>U20M</v>
      </c>
      <c r="C82" s="233" t="str">
        <f>'Start lists'!C83</f>
        <v>100m</v>
      </c>
      <c r="D82" s="120" t="str">
        <f>'Start lists'!D83</f>
        <v>A string</v>
      </c>
      <c r="E82" s="194" t="s">
        <v>182</v>
      </c>
      <c r="F82" s="145" t="s">
        <v>402</v>
      </c>
      <c r="H82" s="270"/>
      <c r="I82" s="271" t="str">
        <f>'Start lists'!I83</f>
        <v>U20M</v>
      </c>
      <c r="J82" s="233" t="str">
        <f>'Start lists'!J83</f>
        <v>100m</v>
      </c>
      <c r="K82" s="120" t="str">
        <f>'Start lists'!K83</f>
        <v>B string</v>
      </c>
      <c r="L82" s="194" t="s">
        <v>182</v>
      </c>
      <c r="M82" s="145" t="s">
        <v>376</v>
      </c>
    </row>
    <row r="83" spans="1:13" x14ac:dyDescent="0.3">
      <c r="A83" s="122"/>
      <c r="B83" s="117" t="s">
        <v>23</v>
      </c>
      <c r="C83" s="124" t="s">
        <v>17</v>
      </c>
      <c r="D83" s="124" t="s">
        <v>20</v>
      </c>
      <c r="E83" s="148" t="s">
        <v>21</v>
      </c>
      <c r="F83" s="123" t="s">
        <v>22</v>
      </c>
      <c r="H83" s="122"/>
      <c r="I83" s="117" t="s">
        <v>23</v>
      </c>
      <c r="J83" s="124" t="s">
        <v>17</v>
      </c>
      <c r="K83" s="124" t="s">
        <v>20</v>
      </c>
      <c r="L83" s="148" t="s">
        <v>21</v>
      </c>
      <c r="M83" s="123" t="s">
        <v>22</v>
      </c>
    </row>
    <row r="84" spans="1:13" x14ac:dyDescent="0.3">
      <c r="A84" s="88">
        <v>1</v>
      </c>
      <c r="B84" s="35">
        <v>6</v>
      </c>
      <c r="C84" s="89" t="str">
        <f>IF(B84="","",IF(LEN(B84)=3,CONCATENATE("NC-",VLOOKUP(B84,'U20 Non Counters'!$B$3:$D$86,3,FALSE)),VLOOKUP(B84,Teams!$A$12:$B$29,2,FALSE)))</f>
        <v>ISA</v>
      </c>
      <c r="D84" s="90" t="str">
        <f ca="1">IFERROR(IF(LEN(B84)=1,INDIRECT("'"&amp;C84&amp;"-"&amp;LEFT(B82,3)&amp;"'!D10"),IF(LEN(B84)=2,INDIRECT("'"&amp;C84&amp;"-"&amp;LEFT(B82,3)&amp;"'!D11"),VLOOKUP(B84,'U20 Non Counters'!$B$3:$C$86,2,FALSE))),"")</f>
        <v>Scott MacIver</v>
      </c>
      <c r="E84" s="145" t="s">
        <v>403</v>
      </c>
      <c r="F84" s="88" t="str">
        <f>IF(LEFT(B82,3)="U20","",IF(B84="","",IF(OR(E84="DQ",E84="DNF",E84="DNS"),"",IF(LEN(B84)=3,"",8))))</f>
        <v/>
      </c>
      <c r="H84" s="88">
        <v>1</v>
      </c>
      <c r="I84" s="35">
        <v>11</v>
      </c>
      <c r="J84" s="89" t="str">
        <f>IF(I84="","",IF(LEN(I84)=3,CONCATENATE("NC-",VLOOKUP(I84,'U20 Non Counters'!$B$3:$D$86,3,FALSE)),VLOOKUP(I84,Teams!$A$12:$B$29,2,FALSE)))</f>
        <v>AAAC</v>
      </c>
      <c r="K84" s="90" t="str">
        <f ca="1">IFERROR(IF(LEN(I84)=1,INDIRECT("'"&amp;J84&amp;"-"&amp;LEFT(I82,3)&amp;"'!D10"),IF(LEN(I84)=2,INDIRECT("'"&amp;J84&amp;"-"&amp;LEFT(I82,3)&amp;"'!D11"),VLOOKUP(I84,'U20 Non Counters'!$B$3:$C$86,2,FALSE))),"")</f>
        <v>Callum Davidson</v>
      </c>
      <c r="L84" s="145" t="s">
        <v>407</v>
      </c>
      <c r="M84" s="88" t="str">
        <f>IF(LEFT(I82,3)="U20","",IF(I84="","",IF(OR(L84="DQ",L84="DNF",L84="DNS"),"",IF(LEN(I84)=3,"",8))))</f>
        <v/>
      </c>
    </row>
    <row r="85" spans="1:13" x14ac:dyDescent="0.3">
      <c r="A85" s="88">
        <v>2</v>
      </c>
      <c r="B85" s="35">
        <v>1</v>
      </c>
      <c r="C85" s="89" t="str">
        <f>IF(B85="","",IF(LEN(B85)=3,CONCATENATE("NC-",VLOOKUP(B85,'U20 Non Counters'!$B$3:$D$86,3,FALSE)),VLOOKUP(B85,Teams!$A$12:$B$29,2,FALSE)))</f>
        <v>AAAC</v>
      </c>
      <c r="D85" s="90" t="str">
        <f ca="1">IFERROR(IF(LEN(B85)=1,INDIRECT("'"&amp;C85&amp;"-"&amp;LEFT(B82,3)&amp;"'!D10"),IF(LEN(B85)=2,INDIRECT("'"&amp;C85&amp;"-"&amp;LEFT(B82,3)&amp;"'!D11"),VLOOKUP(B85,'U20 Non Counters'!$B$3:$C$86,2,FALSE))),"")</f>
        <v>Struan Linton</v>
      </c>
      <c r="E85" s="145" t="s">
        <v>404</v>
      </c>
      <c r="F85" s="88" t="str">
        <f>IF(LEFT(B82,3)="U20","",IF(B85="","",IF(OR(E85="DQ",E85="DNF",E85="DNS"),"",IF(LEN(B85)=3,"",IF(F84="",8,MIN(F84)-1)))))</f>
        <v/>
      </c>
      <c r="H85" s="88">
        <v>2</v>
      </c>
      <c r="I85" s="35">
        <v>66</v>
      </c>
      <c r="J85" s="89" t="str">
        <f>IF(I85="","",IF(LEN(I85)=3,CONCATENATE("NC-",VLOOKUP(I85,'U20 Non Counters'!$B$3:$D$86,3,FALSE)),VLOOKUP(I85,Teams!$A$12:$B$29,2,FALSE)))</f>
        <v>ISA</v>
      </c>
      <c r="K85" s="90" t="str">
        <f ca="1">IFERROR(IF(LEN(I85)=1,INDIRECT("'"&amp;J85&amp;"-"&amp;LEFT(I82,3)&amp;"'!D10"),IF(LEN(I85)=2,INDIRECT("'"&amp;J85&amp;"-"&amp;LEFT(I82,3)&amp;"'!D11"),VLOOKUP(I85,'U20 Non Counters'!$B$3:$C$86,2,FALSE))),"")</f>
        <v>Donald MacMillan</v>
      </c>
      <c r="L85" s="145" t="s">
        <v>408</v>
      </c>
      <c r="M85" s="88" t="str">
        <f>IF(LEFT(I82,3)="U20","",IF(I85="","",IF(OR(L85="DQ",L85="DNF",L85="DNS"),"",IF(LEN(I85)=3,"",IF(M84="",8,MIN(M84)-1)))))</f>
        <v/>
      </c>
    </row>
    <row r="86" spans="1:13" x14ac:dyDescent="0.3">
      <c r="A86" s="88">
        <v>3</v>
      </c>
      <c r="B86" s="35">
        <v>8</v>
      </c>
      <c r="C86" s="89" t="str">
        <f>IF(B86="","",IF(LEN(B86)=3,CONCATENATE("NC-",VLOOKUP(B86,'U20 Non Counters'!$B$3:$D$86,3,FALSE)),VLOOKUP(B86,Teams!$A$12:$B$29,2,FALSE)))</f>
        <v>TN</v>
      </c>
      <c r="D86" s="90" t="str">
        <f ca="1">IFERROR(IF(LEN(B86)=1,INDIRECT("'"&amp;C86&amp;"-"&amp;LEFT(B82,3)&amp;"'!D10"),IF(LEN(B86)=2,INDIRECT("'"&amp;C86&amp;"-"&amp;LEFT(B82,3)&amp;"'!D11"),VLOOKUP(B86,'U20 Non Counters'!$B$3:$C$86,2,FALSE))),"")</f>
        <v>ANDREW STOKER</v>
      </c>
      <c r="E86" s="145" t="s">
        <v>405</v>
      </c>
      <c r="F86" s="88" t="str">
        <f>IF(LEFT(B82,3)="U20","",IF(B86="","",IF(OR(E86="DQ",E86="DNF",E86="DNS"),"",IF(LEN(B86)=3,"",IF(MAX(F84:F85)&lt;&gt;8,8,MIN(F84:F85)-1)))))</f>
        <v/>
      </c>
      <c r="H86" s="88">
        <v>3</v>
      </c>
      <c r="I86" s="35">
        <v>88</v>
      </c>
      <c r="J86" s="89" t="str">
        <f>IF(I86="","",IF(LEN(I86)=3,CONCATENATE("NC-",VLOOKUP(I86,'U20 Non Counters'!$B$3:$D$86,3,FALSE)),VLOOKUP(I86,Teams!$A$12:$B$29,2,FALSE)))</f>
        <v>TN</v>
      </c>
      <c r="K86" s="90" t="str">
        <f ca="1">IFERROR(IF(LEN(I86)=1,INDIRECT("'"&amp;J86&amp;"-"&amp;LEFT(I82,3)&amp;"'!D10"),IF(LEN(I86)=2,INDIRECT("'"&amp;J86&amp;"-"&amp;LEFT(I82,3)&amp;"'!D11"),VLOOKUP(I86,'U20 Non Counters'!$B$3:$C$86,2,FALSE))),"")</f>
        <v>SAM ANDERSON</v>
      </c>
      <c r="L86" s="145" t="s">
        <v>409</v>
      </c>
      <c r="M86" s="88" t="str">
        <f>IF(LEFT(I82,3)="U20","",IF(I86="","",IF(OR(L86="DQ",L86="DNF",L86="DNS"),"",IF(LEN(I86)=3,"",IF(MAX(M84:M85)&lt;&gt;8,8,MIN(M84:M85)-1)))))</f>
        <v/>
      </c>
    </row>
    <row r="87" spans="1:13" x14ac:dyDescent="0.3">
      <c r="A87" s="88">
        <v>4</v>
      </c>
      <c r="B87" s="35">
        <v>4</v>
      </c>
      <c r="C87" s="89" t="str">
        <f>IF(B87="","",IF(LEN(B87)=3,CONCATENATE("NC-",VLOOKUP(B87,'U20 Non Counters'!$B$3:$D$86,3,FALSE)),VLOOKUP(B87,Teams!$A$12:$B$29,2,FALSE)))</f>
        <v>DHH</v>
      </c>
      <c r="D87" s="90" t="str">
        <f ca="1">IFERROR(IF(LEN(B87)=1,INDIRECT("'"&amp;C87&amp;"-"&amp;LEFT(B82,3)&amp;"'!D10"),IF(LEN(B87)=2,INDIRECT("'"&amp;C87&amp;"-"&amp;LEFT(B82,3)&amp;"'!D11"),VLOOKUP(B87,'U20 Non Counters'!$B$3:$C$86,2,FALSE))),"")</f>
        <v>Angus McDonald</v>
      </c>
      <c r="E87" s="145" t="s">
        <v>406</v>
      </c>
      <c r="F87" s="88" t="str">
        <f>IF(LEFT(B82,3)="U20","",IF(B87="","",IF(OR(E87="DQ",E87="DNF",E87="DNS"),"",IF(LEN(B87)=3,"",IF(MAX(F84:F86)&lt;&gt;8,8,MIN(F84:F86)-1)))))</f>
        <v/>
      </c>
      <c r="H87" s="88">
        <v>4</v>
      </c>
      <c r="I87" s="35"/>
      <c r="J87" s="89" t="str">
        <f>IF(I87="","",IF(LEN(I87)=3,CONCATENATE("NC-",VLOOKUP(I87,'U20 Non Counters'!$B$3:$D$86,3,FALSE)),VLOOKUP(I87,Teams!$A$12:$B$29,2,FALSE)))</f>
        <v/>
      </c>
      <c r="K87" s="90">
        <f ca="1">IFERROR(IF(LEN(I87)=1,INDIRECT("'"&amp;J87&amp;"-"&amp;LEFT(I82,3)&amp;"'!D10"),IF(LEN(I87)=2,INDIRECT("'"&amp;J87&amp;"-"&amp;LEFT(I82,3)&amp;"'!D11"),VLOOKUP(I87,'U20 Non Counters'!$B$3:$C$86,2,FALSE))),"")</f>
        <v>0</v>
      </c>
      <c r="L87" s="145"/>
      <c r="M87" s="88" t="str">
        <f>IF(LEFT(I82,3)="U20","",IF(I87="","",IF(OR(L87="DQ",L87="DNF",L87="DNS"),"",IF(LEN(I87)=3,"",IF(MAX(M84:M86)&lt;&gt;8,8,MIN(M84:M86)-1)))))</f>
        <v/>
      </c>
    </row>
    <row r="88" spans="1:13" x14ac:dyDescent="0.3">
      <c r="A88" s="88">
        <v>5</v>
      </c>
      <c r="B88" s="35"/>
      <c r="C88" s="89" t="str">
        <f>IF(B88="","",IF(LEN(B88)=3,CONCATENATE("NC-",VLOOKUP(B88,'U20 Non Counters'!$B$3:$D$86,3,FALSE)),VLOOKUP(B88,Teams!$A$12:$B$29,2,FALSE)))</f>
        <v/>
      </c>
      <c r="D88" s="90">
        <f ca="1">IFERROR(IF(LEN(B88)=1,INDIRECT("'"&amp;C88&amp;"-"&amp;LEFT(B82,3)&amp;"'!D10"),IF(LEN(B88)=2,INDIRECT("'"&amp;C88&amp;"-"&amp;LEFT(B82,3)&amp;"'!D11"),VLOOKUP(B88,'U20 Non Counters'!$B$3:$C$86,2,FALSE))),"")</f>
        <v>0</v>
      </c>
      <c r="E88" s="145"/>
      <c r="F88" s="88" t="str">
        <f>IF(LEFT(B82,3)="U20","",IF(B88="","",IF(OR(E88="DQ",E88="DNF",E88="DNS"),"",IF(LEN(B88)=3,"",IF(MAX(F84:F87)&lt;&gt;8,8,MIN(F84:F87)-1)))))</f>
        <v/>
      </c>
      <c r="H88" s="88">
        <v>5</v>
      </c>
      <c r="I88" s="35"/>
      <c r="J88" s="89" t="str">
        <f>IF(I88="","",IF(LEN(I88)=3,CONCATENATE("NC-",VLOOKUP(I88,'U20 Non Counters'!$B$3:$D$86,3,FALSE)),VLOOKUP(I88,Teams!$A$12:$B$29,2,FALSE)))</f>
        <v/>
      </c>
      <c r="K88" s="90">
        <f ca="1">IFERROR(IF(LEN(I88)=1,INDIRECT("'"&amp;J88&amp;"-"&amp;LEFT(I82,3)&amp;"'!D10"),IF(LEN(I88)=2,INDIRECT("'"&amp;J88&amp;"-"&amp;LEFT(I82,3)&amp;"'!D11"),VLOOKUP(I88,'U20 Non Counters'!$B$3:$C$86,2,FALSE))),"")</f>
        <v>0</v>
      </c>
      <c r="L88" s="145"/>
      <c r="M88" s="88" t="str">
        <f>IF(LEFT(I82,3)="U20","",IF(I88="","",IF(OR(L88="DQ",L88="DNF",L88="DNS"),"",IF(LEN(I88)=3,"",IF(MAX(M84:M87)&lt;&gt;8,8,MIN(M84:M87)-1)))))</f>
        <v/>
      </c>
    </row>
    <row r="89" spans="1:13" x14ac:dyDescent="0.3">
      <c r="A89" s="88">
        <v>6</v>
      </c>
      <c r="B89" s="35"/>
      <c r="C89" s="89" t="str">
        <f>IF(B89="","",IF(LEN(B89)=3,CONCATENATE("NC-",VLOOKUP(B89,'U20 Non Counters'!$B$3:$D$86,3,FALSE)),VLOOKUP(B89,Teams!$A$12:$B$29,2,FALSE)))</f>
        <v/>
      </c>
      <c r="D89" s="90">
        <f ca="1">IFERROR(IF(LEN(B89)=1,INDIRECT("'"&amp;C89&amp;"-"&amp;LEFT(B82,3)&amp;"'!D10"),IF(LEN(B89)=2,INDIRECT("'"&amp;C89&amp;"-"&amp;LEFT(B82,3)&amp;"'!D11"),VLOOKUP(B89,'U20 Non Counters'!$B$3:$C$86,2,FALSE))),"")</f>
        <v>0</v>
      </c>
      <c r="E89" s="145"/>
      <c r="F89" s="88" t="str">
        <f>IF(LEFT(B82,3)="U20","",IF(B89="","",IF(OR(E89="DQ",E89="DNF",E89="DNS"),"",IF(LEN(B89)=3,"",IF(MAX(F84:F88)&lt;&gt;8,8,MIN(F84:F88)-1)))))</f>
        <v/>
      </c>
      <c r="H89" s="88">
        <v>6</v>
      </c>
      <c r="I89" s="35"/>
      <c r="J89" s="89" t="str">
        <f>IF(I89="","",IF(LEN(I89)=3,CONCATENATE("NC-",VLOOKUP(I89,'U20 Non Counters'!$B$3:$D$86,3,FALSE)),VLOOKUP(I89,Teams!$A$12:$B$29,2,FALSE)))</f>
        <v/>
      </c>
      <c r="K89" s="90">
        <f ca="1">IFERROR(IF(LEN(I89)=1,INDIRECT("'"&amp;J89&amp;"-"&amp;LEFT(I82,3)&amp;"'!D10"),IF(LEN(I89)=2,INDIRECT("'"&amp;J89&amp;"-"&amp;LEFT(I82,3)&amp;"'!D11"),VLOOKUP(I89,'U20 Non Counters'!$B$3:$C$86,2,FALSE))),"")</f>
        <v>0</v>
      </c>
      <c r="L89" s="145"/>
      <c r="M89" s="88" t="str">
        <f>IF(LEFT(I82,3)="U20","",IF(I89="","",IF(OR(L89="DQ",L89="DNF",L89="DNS"),"",IF(LEN(I89)=3,"",IF(MAX(M84:M88)&lt;&gt;8,8,MIN(M84:M88)-1)))))</f>
        <v/>
      </c>
    </row>
    <row r="90" spans="1:13" x14ac:dyDescent="0.3">
      <c r="A90" s="88">
        <v>7</v>
      </c>
      <c r="B90" s="35"/>
      <c r="C90" s="89" t="str">
        <f>IF(B90="","",IF(LEN(B90)=3,CONCATENATE("NC-",VLOOKUP(B90,'U20 Non Counters'!$B$3:$D$86,3,FALSE)),VLOOKUP(B90,Teams!$A$12:$B$29,2,FALSE)))</f>
        <v/>
      </c>
      <c r="D90" s="90">
        <f ca="1">IFERROR(IF(LEN(B90)=1,INDIRECT("'"&amp;C90&amp;"-"&amp;LEFT(B82,3)&amp;"'!D10"),IF(LEN(B90)=2,INDIRECT("'"&amp;C90&amp;"-"&amp;LEFT(B82,3)&amp;"'!D11"),VLOOKUP(B90,'U20 Non Counters'!$B$3:$C$86,2,FALSE))),"")</f>
        <v>0</v>
      </c>
      <c r="E90" s="145"/>
      <c r="F90" s="88" t="str">
        <f>IF(LEFT(B82,3)="U20","",IF(B90="","",IF(OR(E90="DQ",E90="DNF",E90="DNS"),"",IF(LEN(B90)=3,"",IF(MAX(F84:F89)&lt;&gt;8,8,MIN(F84:F89)-1)))))</f>
        <v/>
      </c>
      <c r="H90" s="88">
        <v>7</v>
      </c>
      <c r="I90" s="35"/>
      <c r="J90" s="89" t="str">
        <f>IF(I90="","",IF(LEN(I90)=3,CONCATENATE("NC-",VLOOKUP(I90,'U20 Non Counters'!$B$3:$D$86,3,FALSE)),VLOOKUP(I90,Teams!$A$12:$B$29,2,FALSE)))</f>
        <v/>
      </c>
      <c r="K90" s="90">
        <f ca="1">IFERROR(IF(LEN(I90)=1,INDIRECT("'"&amp;J90&amp;"-"&amp;LEFT(I82,3)&amp;"'!D10"),IF(LEN(I90)=2,INDIRECT("'"&amp;J90&amp;"-"&amp;LEFT(I82,3)&amp;"'!D11"),VLOOKUP(I90,'U20 Non Counters'!$B$3:$C$86,2,FALSE))),"")</f>
        <v>0</v>
      </c>
      <c r="L90" s="145"/>
      <c r="M90" s="88" t="str">
        <f>IF(LEFT(I82,3)="U20","",IF(I90="","",IF(OR(L90="DQ",L90="DNF",L90="DNS"),"",IF(LEN(I90)=3,"",IF(MAX(M84:M89)&lt;&gt;8,8,MIN(M84:M89)-1)))))</f>
        <v/>
      </c>
    </row>
    <row r="91" spans="1:13" x14ac:dyDescent="0.3">
      <c r="A91" s="88">
        <v>8</v>
      </c>
      <c r="B91" s="35"/>
      <c r="C91" s="89" t="str">
        <f>IF(B91="","",IF(LEN(B91)=3,CONCATENATE("NC-",VLOOKUP(B91,'U20 Non Counters'!$B$3:$D$86,3,FALSE)),VLOOKUP(B91,Teams!$A$12:$B$29,2,FALSE)))</f>
        <v/>
      </c>
      <c r="D91" s="90">
        <f ca="1">IFERROR(IF(LEN(B91)=1,INDIRECT("'"&amp;C91&amp;"-"&amp;LEFT(B82,3)&amp;"'!D10"),IF(LEN(B91)=2,INDIRECT("'"&amp;C91&amp;"-"&amp;LEFT(B82,3)&amp;"'!D11"),VLOOKUP(B91,'U20 Non Counters'!$B$3:$C$86,2,FALSE))),"")</f>
        <v>0</v>
      </c>
      <c r="E91" s="145"/>
      <c r="F91" s="88" t="str">
        <f>IF(LEFT(B82,3)="U20","",IF(B91="","",IF(OR(E91="DQ",E91="DNF",E91="DNS"),"",IF(LEN(B91)=3,"",IF(MAX(F84:F90)&lt;&gt;8,8,MIN(F84:F90)-1)))))</f>
        <v/>
      </c>
      <c r="H91" s="88">
        <v>8</v>
      </c>
      <c r="I91" s="35"/>
      <c r="J91" s="89" t="str">
        <f>IF(I91="","",IF(LEN(I91)=3,CONCATENATE("NC-",VLOOKUP(I91,'U20 Non Counters'!$B$3:$D$86,3,FALSE)),VLOOKUP(I91,Teams!$A$12:$B$29,2,FALSE)))</f>
        <v/>
      </c>
      <c r="K91" s="90">
        <f ca="1">IFERROR(IF(LEN(I91)=1,INDIRECT("'"&amp;J91&amp;"-"&amp;LEFT(I82,3)&amp;"'!D10"),IF(LEN(I91)=2,INDIRECT("'"&amp;J91&amp;"-"&amp;LEFT(I82,3)&amp;"'!D11"),VLOOKUP(I91,'U20 Non Counters'!$B$3:$C$86,2,FALSE))),"")</f>
        <v>0</v>
      </c>
      <c r="L91" s="145"/>
      <c r="M91" s="88" t="str">
        <f>IF(LEFT(I82,3)="U20","",IF(I91="","",IF(OR(L91="DQ",L91="DNF",L91="DNS"),"",IF(LEN(I91)=3,"",IF(MAX(M84:M90)&lt;&gt;8,8,MIN(M84:M90)-1)))))</f>
        <v/>
      </c>
    </row>
    <row r="92" spans="1:13" x14ac:dyDescent="0.3">
      <c r="A92" s="98"/>
      <c r="B92" s="98"/>
      <c r="E92" s="146"/>
      <c r="H92" s="98"/>
      <c r="I92" s="98"/>
      <c r="L92" s="149"/>
    </row>
    <row r="93" spans="1:13" x14ac:dyDescent="0.3">
      <c r="A93" s="270"/>
      <c r="B93" s="271" t="str">
        <f>'Start lists'!B94</f>
        <v>U17W</v>
      </c>
      <c r="C93" s="233" t="str">
        <f>'Start lists'!C94</f>
        <v>800m</v>
      </c>
      <c r="D93" s="120" t="str">
        <f>'Start lists'!D94</f>
        <v>A string</v>
      </c>
      <c r="E93" s="194" t="s">
        <v>182</v>
      </c>
      <c r="F93" s="145"/>
      <c r="H93" s="270"/>
      <c r="I93" s="271" t="str">
        <f>'Start lists'!I94</f>
        <v>U17W</v>
      </c>
      <c r="J93" s="233" t="str">
        <f>'Start lists'!J94</f>
        <v>800m</v>
      </c>
      <c r="K93" s="120" t="str">
        <f>'Start lists'!K94</f>
        <v>B string</v>
      </c>
      <c r="L93" s="194" t="s">
        <v>182</v>
      </c>
      <c r="M93" s="145"/>
    </row>
    <row r="94" spans="1:13" x14ac:dyDescent="0.3">
      <c r="A94" s="122"/>
      <c r="B94" s="117" t="s">
        <v>23</v>
      </c>
      <c r="C94" s="124" t="s">
        <v>17</v>
      </c>
      <c r="D94" s="124" t="s">
        <v>20</v>
      </c>
      <c r="E94" s="148" t="s">
        <v>21</v>
      </c>
      <c r="F94" s="123" t="s">
        <v>22</v>
      </c>
      <c r="H94" s="122"/>
      <c r="I94" s="117" t="s">
        <v>23</v>
      </c>
      <c r="J94" s="124" t="s">
        <v>17</v>
      </c>
      <c r="K94" s="124" t="s">
        <v>20</v>
      </c>
      <c r="L94" s="148" t="s">
        <v>21</v>
      </c>
      <c r="M94" s="123" t="s">
        <v>22</v>
      </c>
    </row>
    <row r="95" spans="1:13" x14ac:dyDescent="0.3">
      <c r="A95" s="88">
        <v>1</v>
      </c>
      <c r="B95" s="35">
        <v>1</v>
      </c>
      <c r="C95" s="89" t="str">
        <f>IF(B95="","",IF(LEN(B95)=3,CONCATENATE("NC-",VLOOKUP(B95,'U17 Non Counters'!$G$3:$I$86,3,FALSE)),VLOOKUP(B95,Teams!$A$12:$B$29,2,FALSE)))</f>
        <v>AAAC</v>
      </c>
      <c r="D95" s="90" t="str">
        <f ca="1">IFERROR(IF(LEN(B95)=1,INDIRECT("'"&amp;C95&amp;"-"&amp;LEFT(B93,3)&amp;"'!H14"),IF(LEN(B95)=2,INDIRECT("'"&amp;C95&amp;"-"&amp;LEFT(B93,3)&amp;"'!H15"),VLOOKUP(B95,'U17 Non Counters'!$G$3:$H$86,2,FALSE))),"")</f>
        <v>Georgia Morrison</v>
      </c>
      <c r="E95" s="145" t="s">
        <v>437</v>
      </c>
      <c r="F95" s="88">
        <f>IF(LEFT(B93,3)="U20","",IF(B95="","",IF(OR(E95="DQ",E95="DNF",E95="DNS"),"",IF(LEN(B95)=3,"",8))))</f>
        <v>8</v>
      </c>
      <c r="H95" s="88">
        <v>1</v>
      </c>
      <c r="I95" s="35">
        <v>11</v>
      </c>
      <c r="J95" s="89" t="str">
        <f>IF(I95="","",IF(LEN(I95)=3,CONCATENATE("NC-",VLOOKUP(I95,'U17 Non Counters'!$G$3:$I$86,3,FALSE)),VLOOKUP(I95,Teams!$A$12:$B$29,2,FALSE)))</f>
        <v>AAAC</v>
      </c>
      <c r="K95" s="90" t="str">
        <f ca="1">IFERROR(IF(LEN(I95)=1,INDIRECT("'"&amp;J95&amp;"-"&amp;LEFT(I93,3)&amp;"'!H14"),IF(LEN(I95)=2,INDIRECT("'"&amp;J95&amp;"-"&amp;LEFT(I93,3)&amp;"'!H15"),VLOOKUP(I95,'U17 Non Counters'!$G$3:$H$86,2,FALSE))),"")</f>
        <v>Caitlin Purcell</v>
      </c>
      <c r="L95" s="145" t="s">
        <v>442</v>
      </c>
      <c r="M95" s="88">
        <f>IF(LEFT(I93,3)="U20","",IF(I95="","",IF(OR(L95="DQ",L95="DNF",L95="DNS"),"",IF(LEN(I95)=3,"",8))))</f>
        <v>8</v>
      </c>
    </row>
    <row r="96" spans="1:13" x14ac:dyDescent="0.3">
      <c r="A96" s="88">
        <v>2</v>
      </c>
      <c r="B96" s="35">
        <v>6</v>
      </c>
      <c r="C96" s="89" t="str">
        <f>IF(B96="","",IF(LEN(B96)=3,CONCATENATE("NC-",VLOOKUP(B96,'U17 Non Counters'!$G$3:$I$86,3,FALSE)),VLOOKUP(B96,Teams!$A$12:$B$29,2,FALSE)))</f>
        <v>ISA</v>
      </c>
      <c r="D96" s="90" t="str">
        <f ca="1">IFERROR(IF(LEN(B96)=1,INDIRECT("'"&amp;C96&amp;"-"&amp;LEFT(B93,3)&amp;"'!H14"),IF(LEN(B96)=2,INDIRECT("'"&amp;C96&amp;"-"&amp;LEFT(B93,3)&amp;"'!H15"),VLOOKUP(B96,'U17 Non Counters'!$G$3:$H$86,2,FALSE))),"")</f>
        <v xml:space="preserve">Aimee Smith </v>
      </c>
      <c r="E96" s="145" t="s">
        <v>438</v>
      </c>
      <c r="F96" s="88">
        <f>IF(LEFT(B93,3)="U20","",IF(B96="","",IF(OR(E96="DQ",E96="DNF",E96="DNS"),"",IF(LEN(B96)=3,"",IF(F95="",8,MIN(F95)-1)))))</f>
        <v>7</v>
      </c>
      <c r="H96" s="88">
        <v>2</v>
      </c>
      <c r="I96" s="35">
        <v>55</v>
      </c>
      <c r="J96" s="89" t="str">
        <f>IF(I96="","",IF(LEN(I96)=3,CONCATENATE("NC-",VLOOKUP(I96,'U17 Non Counters'!$G$3:$I$86,3,FALSE)),VLOOKUP(I96,Teams!$A$12:$B$29,2,FALSE)))</f>
        <v>IH</v>
      </c>
      <c r="K96" s="90" t="str">
        <f ca="1">IFERROR(IF(LEN(I96)=1,INDIRECT("'"&amp;J96&amp;"-"&amp;LEFT(I93,3)&amp;"'!H14"),IF(LEN(I96)=2,INDIRECT("'"&amp;J96&amp;"-"&amp;LEFT(I93,3)&amp;"'!H15"),VLOOKUP(I96,'U17 Non Counters'!$G$3:$H$86,2,FALSE))),"")</f>
        <v>Ruby Soldan</v>
      </c>
      <c r="L96" s="145" t="s">
        <v>443</v>
      </c>
      <c r="M96" s="88">
        <f>IF(LEFT(I93,3)="U20","",IF(I96="","",IF(OR(L96="DQ",L96="DNF",L96="DNS"),"",IF(LEN(I96)=3,"",IF(M95="",8,MIN(M95)-1)))))</f>
        <v>7</v>
      </c>
    </row>
    <row r="97" spans="1:13" x14ac:dyDescent="0.3">
      <c r="A97" s="88">
        <v>3</v>
      </c>
      <c r="B97" s="35">
        <v>4</v>
      </c>
      <c r="C97" s="89" t="str">
        <f>IF(B97="","",IF(LEN(B97)=3,CONCATENATE("NC-",VLOOKUP(B97,'U17 Non Counters'!$G$3:$I$86,3,FALSE)),VLOOKUP(B97,Teams!$A$12:$B$29,2,FALSE)))</f>
        <v>DHH</v>
      </c>
      <c r="D97" s="90" t="str">
        <f ca="1">IFERROR(IF(LEN(B97)=1,INDIRECT("'"&amp;C97&amp;"-"&amp;LEFT(B93,3)&amp;"'!H14"),IF(LEN(B97)=2,INDIRECT("'"&amp;C97&amp;"-"&amp;LEFT(B93,3)&amp;"'!H15"),VLOOKUP(B97,'U17 Non Counters'!$G$3:$H$86,2,FALSE))),"")</f>
        <v>Iona Vannet</v>
      </c>
      <c r="E97" s="145" t="s">
        <v>439</v>
      </c>
      <c r="F97" s="88">
        <f>IF(LEFT(B93,3)="U20","",IF(B97="","",IF(OR(E97="DQ",E97="DNF",E97="DNS"),"",IF(LEN(B97)=3,"",IF(MAX(F95:F96)&lt;&gt;8,8,MIN(F95:F96)-1)))))</f>
        <v>6</v>
      </c>
      <c r="H97" s="88">
        <v>3</v>
      </c>
      <c r="I97" s="35">
        <v>44</v>
      </c>
      <c r="J97" s="89" t="str">
        <f>IF(I97="","",IF(LEN(I97)=3,CONCATENATE("NC-",VLOOKUP(I97,'U17 Non Counters'!$G$3:$I$86,3,FALSE)),VLOOKUP(I97,Teams!$A$12:$B$29,2,FALSE)))</f>
        <v>DHH</v>
      </c>
      <c r="K97" s="90" t="str">
        <f ca="1">IFERROR(IF(LEN(I97)=1,INDIRECT("'"&amp;J97&amp;"-"&amp;LEFT(I93,3)&amp;"'!H14"),IF(LEN(I97)=2,INDIRECT("'"&amp;J97&amp;"-"&amp;LEFT(I93,3)&amp;"'!H15"),VLOOKUP(I97,'U17 Non Counters'!$G$3:$H$86,2,FALSE))),"")</f>
        <v>Frankie Duncan-Morris</v>
      </c>
      <c r="L97" s="145" t="s">
        <v>444</v>
      </c>
      <c r="M97" s="88">
        <f>IF(LEFT(I93,3)="U20","",IF(I97="","",IF(OR(L97="DQ",L97="DNF",L97="DNS"),"",IF(LEN(I97)=3,"",IF(MAX(M95:M96)&lt;&gt;8,8,MIN(M95:M96)-1)))))</f>
        <v>6</v>
      </c>
    </row>
    <row r="98" spans="1:13" x14ac:dyDescent="0.3">
      <c r="A98" s="88">
        <v>4</v>
      </c>
      <c r="B98" s="35">
        <v>5</v>
      </c>
      <c r="C98" s="89" t="str">
        <f>IF(B98="","",IF(LEN(B98)=3,CONCATENATE("NC-",VLOOKUP(B98,'U17 Non Counters'!$G$3:$I$86,3,FALSE)),VLOOKUP(B98,Teams!$A$12:$B$29,2,FALSE)))</f>
        <v>IH</v>
      </c>
      <c r="D98" s="90" t="str">
        <f ca="1">IFERROR(IF(LEN(B98)=1,INDIRECT("'"&amp;C98&amp;"-"&amp;LEFT(B93,3)&amp;"'!H14"),IF(LEN(B98)=2,INDIRECT("'"&amp;C98&amp;"-"&amp;LEFT(B93,3)&amp;"'!H15"),VLOOKUP(B98,'U17 Non Counters'!$G$3:$H$86,2,FALSE))),"")</f>
        <v>Chloe Cheyne</v>
      </c>
      <c r="E98" s="145" t="s">
        <v>440</v>
      </c>
      <c r="F98" s="88">
        <f>IF(LEFT(B93,3)="U20","",IF(B98="","",IF(OR(E98="DQ",E98="DNF",E98="DNS"),"",IF(LEN(B98)=3,"",IF(MAX(F95:F97)&lt;&gt;8,8,MIN(F95:F97)-1)))))</f>
        <v>5</v>
      </c>
      <c r="H98" s="88">
        <v>4</v>
      </c>
      <c r="I98" s="35">
        <v>66</v>
      </c>
      <c r="J98" s="89" t="str">
        <f>IF(I98="","",IF(LEN(I98)=3,CONCATENATE("NC-",VLOOKUP(I98,'U17 Non Counters'!$G$3:$I$86,3,FALSE)),VLOOKUP(I98,Teams!$A$12:$B$29,2,FALSE)))</f>
        <v>ISA</v>
      </c>
      <c r="K98" s="90" t="str">
        <f ca="1">IFERROR(IF(LEN(I98)=1,INDIRECT("'"&amp;J98&amp;"-"&amp;LEFT(I93,3)&amp;"'!H14"),IF(LEN(I98)=2,INDIRECT("'"&amp;J98&amp;"-"&amp;LEFT(I93,3)&amp;"'!H15"),VLOOKUP(I98,'U17 Non Counters'!$G$3:$H$86,2,FALSE))),"")</f>
        <v>Amie Ringstead</v>
      </c>
      <c r="L98" s="145" t="s">
        <v>445</v>
      </c>
      <c r="M98" s="88">
        <f>IF(LEFT(I93,3)="U20","",IF(I98="","",IF(OR(L98="DQ",L98="DNF",L98="DNS"),"",IF(LEN(I98)=3,"",IF(MAX(M95:M97)&lt;&gt;8,8,MIN(M95:M97)-1)))))</f>
        <v>5</v>
      </c>
    </row>
    <row r="99" spans="1:13" x14ac:dyDescent="0.3">
      <c r="A99" s="88">
        <v>5</v>
      </c>
      <c r="B99" s="35">
        <v>8</v>
      </c>
      <c r="C99" s="89" t="str">
        <f>IF(B99="","",IF(LEN(B99)=3,CONCATENATE("NC-",VLOOKUP(B99,'U17 Non Counters'!$G$3:$I$86,3,FALSE)),VLOOKUP(B99,Teams!$A$12:$B$29,2,FALSE)))</f>
        <v>TN</v>
      </c>
      <c r="D99" s="90" t="str">
        <f ca="1">IFERROR(IF(LEN(B99)=1,INDIRECT("'"&amp;C99&amp;"-"&amp;LEFT(B93,3)&amp;"'!H14"),IF(LEN(B99)=2,INDIRECT("'"&amp;C99&amp;"-"&amp;LEFT(B93,3)&amp;"'!H15"),VLOOKUP(B99,'U17 Non Counters'!$G$3:$H$86,2,FALSE))),"")</f>
        <v>SHAUNA PERRY</v>
      </c>
      <c r="E99" s="145" t="s">
        <v>441</v>
      </c>
      <c r="F99" s="88">
        <f>IF(LEFT(B93,3)="U20","",IF(B99="","",IF(OR(E99="DQ",E99="DNF",E99="DNS"),"",IF(LEN(B99)=3,"",IF(MAX(F95:F98)&lt;&gt;8,8,MIN(F95:F98)-1)))))</f>
        <v>4</v>
      </c>
      <c r="H99" s="88">
        <v>5</v>
      </c>
      <c r="I99" s="35"/>
      <c r="J99" s="89" t="str">
        <f>IF(I99="","",IF(LEN(I99)=3,CONCATENATE("NC-",VLOOKUP(I99,'U17 Non Counters'!$G$3:$I$86,3,FALSE)),VLOOKUP(I99,Teams!$A$12:$B$29,2,FALSE)))</f>
        <v/>
      </c>
      <c r="K99" s="90">
        <f ca="1">IFERROR(IF(LEN(I99)=1,INDIRECT("'"&amp;J99&amp;"-"&amp;LEFT(I93,3)&amp;"'!H14"),IF(LEN(I99)=2,INDIRECT("'"&amp;J99&amp;"-"&amp;LEFT(I93,3)&amp;"'!H15"),VLOOKUP(I99,'U17 Non Counters'!$G$3:$H$86,2,FALSE))),"")</f>
        <v>0</v>
      </c>
      <c r="L99" s="145"/>
      <c r="M99" s="88" t="str">
        <f>IF(LEFT(I93,3)="U20","",IF(I99="","",IF(OR(L99="DQ",L99="DNF",L99="DNS"),"",IF(LEN(I99)=3,"",IF(MAX(M95:M98)&lt;&gt;8,8,MIN(M95:M98)-1)))))</f>
        <v/>
      </c>
    </row>
    <row r="100" spans="1:13" x14ac:dyDescent="0.3">
      <c r="A100" s="88">
        <v>6</v>
      </c>
      <c r="B100" s="35"/>
      <c r="C100" s="89" t="str">
        <f>IF(B100="","",IF(LEN(B100)=3,CONCATENATE("NC-",VLOOKUP(B100,'U17 Non Counters'!$G$3:$I$86,3,FALSE)),VLOOKUP(B100,Teams!$A$12:$B$29,2,FALSE)))</f>
        <v/>
      </c>
      <c r="D100" s="90">
        <f ca="1">IFERROR(IF(LEN(B100)=1,INDIRECT("'"&amp;C100&amp;"-"&amp;LEFT(B93,3)&amp;"'!H14"),IF(LEN(B100)=2,INDIRECT("'"&amp;C100&amp;"-"&amp;LEFT(B93,3)&amp;"'!H15"),VLOOKUP(B100,'U17 Non Counters'!$G$3:$H$86,2,FALSE))),"")</f>
        <v>0</v>
      </c>
      <c r="E100" s="145"/>
      <c r="F100" s="88" t="str">
        <f>IF(LEFT(B93,3)="U20","",IF(B100="","",IF(OR(E100="DQ",E100="DNF",E100="DNS"),"",IF(LEN(B100)=3,"",IF(MAX(F95:F99)&lt;&gt;8,8,MIN(F95:F99)-1)))))</f>
        <v/>
      </c>
      <c r="H100" s="88">
        <v>6</v>
      </c>
      <c r="I100" s="35"/>
      <c r="J100" s="89" t="str">
        <f>IF(I100="","",IF(LEN(I100)=3,CONCATENATE("NC-",VLOOKUP(I100,'U17 Non Counters'!$G$3:$I$86,3,FALSE)),VLOOKUP(I100,Teams!$A$12:$B$29,2,FALSE)))</f>
        <v/>
      </c>
      <c r="K100" s="90">
        <f ca="1">IFERROR(IF(LEN(I100)=1,INDIRECT("'"&amp;J100&amp;"-"&amp;LEFT(I93,3)&amp;"'!H14"),IF(LEN(I100)=2,INDIRECT("'"&amp;J100&amp;"-"&amp;LEFT(I93,3)&amp;"'!H15"),VLOOKUP(I100,'U17 Non Counters'!$G$3:$H$86,2,FALSE))),"")</f>
        <v>0</v>
      </c>
      <c r="L100" s="145"/>
      <c r="M100" s="88" t="str">
        <f>IF(LEFT(I93,3)="U20","",IF(I100="","",IF(OR(L100="DQ",L100="DNF",L100="DNS"),"",IF(LEN(I100)=3,"",IF(MAX(M95:M99)&lt;&gt;8,8,MIN(M95:M99)-1)))))</f>
        <v/>
      </c>
    </row>
    <row r="101" spans="1:13" x14ac:dyDescent="0.3">
      <c r="A101" s="88">
        <v>7</v>
      </c>
      <c r="B101" s="35"/>
      <c r="C101" s="89" t="str">
        <f>IF(B101="","",IF(LEN(B101)=3,CONCATENATE("NC-",VLOOKUP(B101,'U17 Non Counters'!$G$3:$I$86,3,FALSE)),VLOOKUP(B101,Teams!$A$12:$B$29,2,FALSE)))</f>
        <v/>
      </c>
      <c r="D101" s="90">
        <f ca="1">IFERROR(IF(LEN(B101)=1,INDIRECT("'"&amp;C101&amp;"-"&amp;LEFT(B93,3)&amp;"'!H14"),IF(LEN(B101)=2,INDIRECT("'"&amp;C101&amp;"-"&amp;LEFT(B93,3)&amp;"'!H15"),VLOOKUP(B101,'U17 Non Counters'!$G$3:$H$86,2,FALSE))),"")</f>
        <v>0</v>
      </c>
      <c r="E101" s="145"/>
      <c r="F101" s="88" t="str">
        <f>IF(LEFT(B93,3)="U20","",IF(B101="","",IF(OR(E101="DQ",E101="DNF",E101="DNS"),"",IF(LEN(B101)=3,"",IF(MAX(F95:F100)&lt;&gt;8,8,MIN(F95:F100)-1)))))</f>
        <v/>
      </c>
      <c r="H101" s="88">
        <v>7</v>
      </c>
      <c r="I101" s="35"/>
      <c r="J101" s="89" t="str">
        <f>IF(I101="","",IF(LEN(I101)=3,CONCATENATE("NC-",VLOOKUP(I101,'U17 Non Counters'!$G$3:$I$86,3,FALSE)),VLOOKUP(I101,Teams!$A$12:$B$29,2,FALSE)))</f>
        <v/>
      </c>
      <c r="K101" s="90">
        <f ca="1">IFERROR(IF(LEN(I101)=1,INDIRECT("'"&amp;J101&amp;"-"&amp;LEFT(I93,3)&amp;"'!H14"),IF(LEN(I101)=2,INDIRECT("'"&amp;J101&amp;"-"&amp;LEFT(I93,3)&amp;"'!H15"),VLOOKUP(I101,'U17 Non Counters'!$G$3:$H$86,2,FALSE))),"")</f>
        <v>0</v>
      </c>
      <c r="L101" s="145"/>
      <c r="M101" s="88" t="str">
        <f>IF(LEFT(I93,3)="U20","",IF(I101="","",IF(OR(L101="DQ",L101="DNF",L101="DNS"),"",IF(LEN(I101)=3,"",IF(MAX(M95:M100)&lt;&gt;8,8,MIN(M95:M100)-1)))))</f>
        <v/>
      </c>
    </row>
    <row r="102" spans="1:13" x14ac:dyDescent="0.3">
      <c r="A102" s="88">
        <v>8</v>
      </c>
      <c r="B102" s="35"/>
      <c r="C102" s="89" t="str">
        <f>IF(B102="","",IF(LEN(B102)=3,CONCATENATE("NC-",VLOOKUP(B102,'U17 Non Counters'!$G$3:$I$86,3,FALSE)),VLOOKUP(B102,Teams!$A$12:$B$29,2,FALSE)))</f>
        <v/>
      </c>
      <c r="D102" s="90">
        <f ca="1">IFERROR(IF(LEN(B102)=1,INDIRECT("'"&amp;C102&amp;"-"&amp;LEFT(B93,3)&amp;"'!H14"),IF(LEN(B102)=2,INDIRECT("'"&amp;C102&amp;"-"&amp;LEFT(B93,3)&amp;"'!H15"),VLOOKUP(B102,'U17 Non Counters'!$G$3:$H$86,2,FALSE))),"")</f>
        <v>0</v>
      </c>
      <c r="E102" s="145"/>
      <c r="F102" s="88" t="str">
        <f>IF(LEFT(B93,3)="U20","",IF(B102="","",IF(OR(E102="DQ",E102="DNF",E102="DNS"),"",IF(LEN(B102)=3,"",IF(MAX(F95:F101)&lt;&gt;8,8,MIN(F95:F101)-1)))))</f>
        <v/>
      </c>
      <c r="H102" s="88">
        <v>8</v>
      </c>
      <c r="I102" s="35"/>
      <c r="J102" s="89" t="str">
        <f>IF(I102="","",IF(LEN(I102)=3,CONCATENATE("NC-",VLOOKUP(I102,'U17 Non Counters'!$G$3:$I$86,3,FALSE)),VLOOKUP(I102,Teams!$A$12:$B$29,2,FALSE)))</f>
        <v/>
      </c>
      <c r="K102" s="90">
        <f ca="1">IFERROR(IF(LEN(I102)=1,INDIRECT("'"&amp;J102&amp;"-"&amp;LEFT(I93,3)&amp;"'!H14"),IF(LEN(I102)=2,INDIRECT("'"&amp;J102&amp;"-"&amp;LEFT(I93,3)&amp;"'!H15"),VLOOKUP(I102,'U17 Non Counters'!$G$3:$H$86,2,FALSE))),"")</f>
        <v>0</v>
      </c>
      <c r="L102" s="145"/>
      <c r="M102" s="88" t="str">
        <f>IF(LEFT(I93,3)="U20","",IF(I102="","",IF(OR(L102="DQ",L102="DNF",L102="DNS"),"",IF(LEN(I102)=3,"",IF(MAX(M95:M101)&lt;&gt;8,8,MIN(M95:M101)-1)))))</f>
        <v/>
      </c>
    </row>
    <row r="103" spans="1:13" x14ac:dyDescent="0.3">
      <c r="A103" s="98"/>
      <c r="B103" s="98"/>
      <c r="E103" s="146"/>
      <c r="H103" s="98"/>
      <c r="I103" s="98"/>
      <c r="L103" s="149"/>
    </row>
    <row r="104" spans="1:13" x14ac:dyDescent="0.3">
      <c r="A104" s="270"/>
      <c r="B104" s="271" t="str">
        <f>'Start lists'!B105</f>
        <v>U20W</v>
      </c>
      <c r="C104" s="233" t="str">
        <f>'Start lists'!C105</f>
        <v>800m</v>
      </c>
      <c r="D104" s="120" t="str">
        <f>'Start lists'!D105</f>
        <v>A string</v>
      </c>
      <c r="E104" s="194" t="s">
        <v>182</v>
      </c>
      <c r="F104" s="145"/>
      <c r="H104" s="270"/>
      <c r="I104" s="271" t="str">
        <f>'Start lists'!I105</f>
        <v>U20W</v>
      </c>
      <c r="J104" s="233" t="str">
        <f>'Start lists'!J105</f>
        <v>800m</v>
      </c>
      <c r="K104" s="120" t="str">
        <f>'Start lists'!K105</f>
        <v>B string</v>
      </c>
      <c r="L104" s="194" t="s">
        <v>182</v>
      </c>
      <c r="M104" s="145"/>
    </row>
    <row r="105" spans="1:13" x14ac:dyDescent="0.3">
      <c r="A105" s="122"/>
      <c r="B105" s="117" t="s">
        <v>23</v>
      </c>
      <c r="C105" s="124" t="s">
        <v>17</v>
      </c>
      <c r="D105" s="124" t="s">
        <v>20</v>
      </c>
      <c r="E105" s="148" t="s">
        <v>21</v>
      </c>
      <c r="F105" s="123" t="s">
        <v>22</v>
      </c>
      <c r="H105" s="122"/>
      <c r="I105" s="117" t="s">
        <v>23</v>
      </c>
      <c r="J105" s="124" t="s">
        <v>17</v>
      </c>
      <c r="K105" s="124" t="s">
        <v>20</v>
      </c>
      <c r="L105" s="148" t="s">
        <v>21</v>
      </c>
      <c r="M105" s="123" t="s">
        <v>22</v>
      </c>
    </row>
    <row r="106" spans="1:13" x14ac:dyDescent="0.3">
      <c r="A106" s="88">
        <v>1</v>
      </c>
      <c r="B106" s="35">
        <v>8</v>
      </c>
      <c r="C106" s="89" t="str">
        <f>IF(B106="","",IF(LEN(B106)=3,CONCATENATE("NC-",VLOOKUP(B106,'U20 Non Counters'!$G$3:$I$86,3,FALSE)),VLOOKUP(B106,Teams!$A$12:$B$29,2,FALSE)))</f>
        <v>TN</v>
      </c>
      <c r="D106" s="90" t="str">
        <f ca="1">IFERROR(IF(LEN(B106)=1,INDIRECT("'"&amp;C106&amp;"-"&amp;LEFT(B104,3)&amp;"'!H14"),IF(LEN(B106)=2,INDIRECT("'"&amp;C106&amp;"-"&amp;LEFT(B104,3)&amp;"'!H15"),VLOOKUP(B106,'U20 Non Counters'!$G$3:$H$86,2,FALSE))),"")</f>
        <v>GRACE WHELAN</v>
      </c>
      <c r="E106" s="145" t="s">
        <v>410</v>
      </c>
      <c r="F106" s="88" t="str">
        <f>IF(LEFT(B104,3)="U20","",IF(B106="","",IF(OR(E106="DQ",E106="DNF",E106="DNS"),"",IF(LEN(B106)=3,"",8))))</f>
        <v/>
      </c>
      <c r="H106" s="88">
        <v>1</v>
      </c>
      <c r="I106" s="35">
        <v>44</v>
      </c>
      <c r="J106" s="89" t="str">
        <f>IF(I106="","",IF(LEN(I106)=3,CONCATENATE("NC-",VLOOKUP(I106,'U20 Non Counters'!$G$3:$I$86,3,FALSE)),VLOOKUP(I106,Teams!$A$12:$B$29,2,FALSE)))</f>
        <v>DHH</v>
      </c>
      <c r="K106" s="90" t="str">
        <f ca="1">IFERROR(IF(LEN(I106)=1,INDIRECT("'"&amp;J106&amp;"-"&amp;LEFT(I104,3)&amp;"'!H14"),IF(LEN(I106)=2,INDIRECT("'"&amp;J106&amp;"-"&amp;LEFT(I104,3)&amp;"'!H15"),VLOOKUP(I106,'U20 Non Counters'!$G$3:$H$86,2,FALSE))),"")</f>
        <v>Amy Mollison</v>
      </c>
      <c r="L106" s="145" t="s">
        <v>413</v>
      </c>
      <c r="M106" s="88" t="str">
        <f>IF(LEFT(I104,3)="U20","",IF(I106="","",IF(OR(L106="DQ",L106="DNF",L106="DNS"),"",IF(LEN(I106)=3,"",8))))</f>
        <v/>
      </c>
    </row>
    <row r="107" spans="1:13" x14ac:dyDescent="0.3">
      <c r="A107" s="88">
        <v>2</v>
      </c>
      <c r="B107" s="35">
        <v>4</v>
      </c>
      <c r="C107" s="89" t="str">
        <f>IF(B107="","",IF(LEN(B107)=3,CONCATENATE("NC-",VLOOKUP(B107,'U20 Non Counters'!$G$3:$I$86,3,FALSE)),VLOOKUP(B107,Teams!$A$12:$B$29,2,FALSE)))</f>
        <v>DHH</v>
      </c>
      <c r="D107" s="90" t="str">
        <f ca="1">IFERROR(IF(LEN(B107)=1,INDIRECT("'"&amp;C107&amp;"-"&amp;LEFT(B104,3)&amp;"'!H14"),IF(LEN(B107)=2,INDIRECT("'"&amp;C107&amp;"-"&amp;LEFT(B104,3)&amp;"'!H15"),VLOOKUP(B107,'U20 Non Counters'!$G$3:$H$86,2,FALSE))),"")</f>
        <v>Sophie Kidd</v>
      </c>
      <c r="E107" s="145" t="s">
        <v>411</v>
      </c>
      <c r="F107" s="88" t="str">
        <f>IF(LEFT(B104,3)="U20","",IF(B107="","",IF(OR(E107="DQ",E107="DNF",E107="DNS"),"",IF(LEN(B107)=3,"",IF(F106="",8,MIN(F106)-1)))))</f>
        <v/>
      </c>
      <c r="H107" s="88">
        <v>2</v>
      </c>
      <c r="I107" s="35"/>
      <c r="J107" s="89" t="str">
        <f>IF(I107="","",IF(LEN(I107)=3,CONCATENATE("NC-",VLOOKUP(I107,'U20 Non Counters'!$G$3:$I$86,3,FALSE)),VLOOKUP(I107,Teams!$A$12:$B$29,2,FALSE)))</f>
        <v/>
      </c>
      <c r="K107" s="90">
        <f ca="1">IFERROR(IF(LEN(I107)=1,INDIRECT("'"&amp;J107&amp;"-"&amp;LEFT(I104,3)&amp;"'!H14"),IF(LEN(I107)=2,INDIRECT("'"&amp;J107&amp;"-"&amp;LEFT(I104,3)&amp;"'!H15"),VLOOKUP(I107,'U20 Non Counters'!$G$3:$H$86,2,FALSE))),"")</f>
        <v>0</v>
      </c>
      <c r="L107" s="145"/>
      <c r="M107" s="88" t="str">
        <f>IF(LEFT(I104,3)="U20","",IF(I107="","",IF(OR(L107="DQ",L107="DNF",L107="DNS"),"",IF(LEN(I107)=3,"",IF(M106="",8,MIN(M106)-1)))))</f>
        <v/>
      </c>
    </row>
    <row r="108" spans="1:13" x14ac:dyDescent="0.3">
      <c r="A108" s="88">
        <v>3</v>
      </c>
      <c r="B108" s="35">
        <v>1</v>
      </c>
      <c r="C108" s="89" t="str">
        <f>IF(B108="","",IF(LEN(B108)=3,CONCATENATE("NC-",VLOOKUP(B108,'U20 Non Counters'!$G$3:$I$86,3,FALSE)),VLOOKUP(B108,Teams!$A$12:$B$29,2,FALSE)))</f>
        <v>AAAC</v>
      </c>
      <c r="D108" s="90" t="str">
        <f ca="1">IFERROR(IF(LEN(B108)=1,INDIRECT("'"&amp;C108&amp;"-"&amp;LEFT(B104,3)&amp;"'!H14"),IF(LEN(B108)=2,INDIRECT("'"&amp;C108&amp;"-"&amp;LEFT(B104,3)&amp;"'!H15"),VLOOKUP(B108,'U20 Non Counters'!$G$3:$H$86,2,FALSE))),"")</f>
        <v>Kirsty Purcell</v>
      </c>
      <c r="E108" s="145" t="s">
        <v>412</v>
      </c>
      <c r="F108" s="88" t="str">
        <f>IF(LEFT(B104,3)="U20","",IF(B108="","",IF(OR(E108="DQ",E108="DNF",E108="DNS"),"",IF(LEN(B108)=3,"",IF(MAX(F106:F107)&lt;&gt;8,8,MIN(F106:F107)-1)))))</f>
        <v/>
      </c>
      <c r="H108" s="88">
        <v>3</v>
      </c>
      <c r="I108" s="35"/>
      <c r="J108" s="89" t="str">
        <f>IF(I108="","",IF(LEN(I108)=3,CONCATENATE("NC-",VLOOKUP(I108,'U20 Non Counters'!$G$3:$I$86,3,FALSE)),VLOOKUP(I108,Teams!$A$12:$B$29,2,FALSE)))</f>
        <v/>
      </c>
      <c r="K108" s="90">
        <f ca="1">IFERROR(IF(LEN(I108)=1,INDIRECT("'"&amp;J108&amp;"-"&amp;LEFT(I104,3)&amp;"'!H14"),IF(LEN(I108)=2,INDIRECT("'"&amp;J108&amp;"-"&amp;LEFT(I104,3)&amp;"'!H15"),VLOOKUP(I108,'U20 Non Counters'!$G$3:$H$86,2,FALSE))),"")</f>
        <v>0</v>
      </c>
      <c r="L108" s="145"/>
      <c r="M108" s="88" t="str">
        <f>IF(LEFT(I104,3)="U20","",IF(I108="","",IF(OR(L108="DQ",L108="DNF",L108="DNS"),"",IF(LEN(I108)=3,"",IF(MAX(M106:M107)&lt;&gt;8,8,MIN(M106:M107)-1)))))</f>
        <v/>
      </c>
    </row>
    <row r="109" spans="1:13" x14ac:dyDescent="0.3">
      <c r="A109" s="88">
        <v>4</v>
      </c>
      <c r="B109" s="35"/>
      <c r="C109" s="89" t="str">
        <f>IF(B109="","",IF(LEN(B109)=3,CONCATENATE("NC-",VLOOKUP(B109,'U20 Non Counters'!$G$3:$I$86,3,FALSE)),VLOOKUP(B109,Teams!$A$12:$B$29,2,FALSE)))</f>
        <v/>
      </c>
      <c r="D109" s="90">
        <f ca="1">IFERROR(IF(LEN(B109)=1,INDIRECT("'"&amp;C109&amp;"-"&amp;LEFT(B104,3)&amp;"'!H14"),IF(LEN(B109)=2,INDIRECT("'"&amp;C109&amp;"-"&amp;LEFT(B104,3)&amp;"'!H15"),VLOOKUP(B109,'U20 Non Counters'!$G$3:$H$86,2,FALSE))),"")</f>
        <v>0</v>
      </c>
      <c r="E109" s="145"/>
      <c r="F109" s="88" t="str">
        <f>IF(LEFT(B104,3)="U20","",IF(B109="","",IF(OR(E109="DQ",E109="DNF",E109="DNS"),"",IF(LEN(B109)=3,"",IF(MAX(F106:F108)&lt;&gt;8,8,MIN(F106:F108)-1)))))</f>
        <v/>
      </c>
      <c r="H109" s="88">
        <v>4</v>
      </c>
      <c r="I109" s="35"/>
      <c r="J109" s="89" t="str">
        <f>IF(I109="","",IF(LEN(I109)=3,CONCATENATE("NC-",VLOOKUP(I109,'U20 Non Counters'!$G$3:$I$86,3,FALSE)),VLOOKUP(I109,Teams!$A$12:$B$29,2,FALSE)))</f>
        <v/>
      </c>
      <c r="K109" s="90">
        <f ca="1">IFERROR(IF(LEN(I109)=1,INDIRECT("'"&amp;J109&amp;"-"&amp;LEFT(I104,3)&amp;"'!H14"),IF(LEN(I109)=2,INDIRECT("'"&amp;J109&amp;"-"&amp;LEFT(I104,3)&amp;"'!H15"),VLOOKUP(I109,'U20 Non Counters'!$G$3:$H$86,2,FALSE))),"")</f>
        <v>0</v>
      </c>
      <c r="L109" s="145"/>
      <c r="M109" s="88" t="str">
        <f>IF(LEFT(I104,3)="U20","",IF(I109="","",IF(OR(L109="DQ",L109="DNF",L109="DNS"),"",IF(LEN(I109)=3,"",IF(MAX(M106:M108)&lt;&gt;8,8,MIN(M106:M108)-1)))))</f>
        <v/>
      </c>
    </row>
    <row r="110" spans="1:13" x14ac:dyDescent="0.3">
      <c r="A110" s="88">
        <v>5</v>
      </c>
      <c r="B110" s="35"/>
      <c r="C110" s="89" t="str">
        <f>IF(B110="","",IF(LEN(B110)=3,CONCATENATE("NC-",VLOOKUP(B110,'U20 Non Counters'!$G$3:$I$86,3,FALSE)),VLOOKUP(B110,Teams!$A$12:$B$29,2,FALSE)))</f>
        <v/>
      </c>
      <c r="D110" s="90">
        <f ca="1">IFERROR(IF(LEN(B110)=1,INDIRECT("'"&amp;C110&amp;"-"&amp;LEFT(B104,3)&amp;"'!H14"),IF(LEN(B110)=2,INDIRECT("'"&amp;C110&amp;"-"&amp;LEFT(B104,3)&amp;"'!H15"),VLOOKUP(B110,'U20 Non Counters'!$G$3:$H$86,2,FALSE))),"")</f>
        <v>0</v>
      </c>
      <c r="E110" s="145"/>
      <c r="F110" s="88" t="str">
        <f>IF(LEFT(B104,3)="U20","",IF(B110="","",IF(OR(E110="DQ",E110="DNF",E110="DNS"),"",IF(LEN(B110)=3,"",IF(MAX(F106:F109)&lt;&gt;8,8,MIN(F106:F109)-1)))))</f>
        <v/>
      </c>
      <c r="H110" s="88">
        <v>5</v>
      </c>
      <c r="I110" s="35"/>
      <c r="J110" s="89" t="str">
        <f>IF(I110="","",IF(LEN(I110)=3,CONCATENATE("NC-",VLOOKUP(I110,'U20 Non Counters'!$G$3:$I$86,3,FALSE)),VLOOKUP(I110,Teams!$A$12:$B$29,2,FALSE)))</f>
        <v/>
      </c>
      <c r="K110" s="90">
        <f ca="1">IFERROR(IF(LEN(I110)=1,INDIRECT("'"&amp;J110&amp;"-"&amp;LEFT(I104,3)&amp;"'!H14"),IF(LEN(I110)=2,INDIRECT("'"&amp;J110&amp;"-"&amp;LEFT(I104,3)&amp;"'!H15"),VLOOKUP(I110,'U20 Non Counters'!$G$3:$H$86,2,FALSE))),"")</f>
        <v>0</v>
      </c>
      <c r="L110" s="145"/>
      <c r="M110" s="88" t="str">
        <f>IF(LEFT(I104,3)="U20","",IF(I110="","",IF(OR(L110="DQ",L110="DNF",L110="DNS"),"",IF(LEN(I110)=3,"",IF(MAX(M106:M109)&lt;&gt;8,8,MIN(M106:M109)-1)))))</f>
        <v/>
      </c>
    </row>
    <row r="111" spans="1:13" x14ac:dyDescent="0.3">
      <c r="A111" s="88">
        <v>6</v>
      </c>
      <c r="B111" s="35"/>
      <c r="C111" s="89" t="str">
        <f>IF(B111="","",IF(LEN(B111)=3,CONCATENATE("NC-",VLOOKUP(B111,'U20 Non Counters'!$G$3:$I$86,3,FALSE)),VLOOKUP(B111,Teams!$A$12:$B$29,2,FALSE)))</f>
        <v/>
      </c>
      <c r="D111" s="90">
        <f ca="1">IFERROR(IF(LEN(B111)=1,INDIRECT("'"&amp;C111&amp;"-"&amp;LEFT(B104,3)&amp;"'!H14"),IF(LEN(B111)=2,INDIRECT("'"&amp;C111&amp;"-"&amp;LEFT(B104,3)&amp;"'!H15"),VLOOKUP(B111,'U20 Non Counters'!$G$3:$H$86,2,FALSE))),"")</f>
        <v>0</v>
      </c>
      <c r="E111" s="145"/>
      <c r="F111" s="88" t="str">
        <f>IF(LEFT(B104,3)="U20","",IF(B111="","",IF(OR(E111="DQ",E111="DNF",E111="DNS"),"",IF(LEN(B111)=3,"",IF(MAX(F106:F110)&lt;&gt;8,8,MIN(F106:F110)-1)))))</f>
        <v/>
      </c>
      <c r="H111" s="88">
        <v>6</v>
      </c>
      <c r="I111" s="35"/>
      <c r="J111" s="89" t="str">
        <f>IF(I111="","",IF(LEN(I111)=3,CONCATENATE("NC-",VLOOKUP(I111,'U20 Non Counters'!$G$3:$I$86,3,FALSE)),VLOOKUP(I111,Teams!$A$12:$B$29,2,FALSE)))</f>
        <v/>
      </c>
      <c r="K111" s="90">
        <f ca="1">IFERROR(IF(LEN(I111)=1,INDIRECT("'"&amp;J111&amp;"-"&amp;LEFT(I104,3)&amp;"'!H14"),IF(LEN(I111)=2,INDIRECT("'"&amp;J111&amp;"-"&amp;LEFT(I104,3)&amp;"'!H15"),VLOOKUP(I111,'U20 Non Counters'!$G$3:$H$86,2,FALSE))),"")</f>
        <v>0</v>
      </c>
      <c r="L111" s="145"/>
      <c r="M111" s="88" t="str">
        <f>IF(LEFT(I104,3)="U20","",IF(I111="","",IF(OR(L111="DQ",L111="DNF",L111="DNS"),"",IF(LEN(I111)=3,"",IF(MAX(M106:M110)&lt;&gt;8,8,MIN(M106:M110)-1)))))</f>
        <v/>
      </c>
    </row>
    <row r="112" spans="1:13" x14ac:dyDescent="0.3">
      <c r="A112" s="88">
        <v>7</v>
      </c>
      <c r="B112" s="35"/>
      <c r="C112" s="89" t="str">
        <f>IF(B112="","",IF(LEN(B112)=3,CONCATENATE("NC-",VLOOKUP(B112,'U20 Non Counters'!$G$3:$I$86,3,FALSE)),VLOOKUP(B112,Teams!$A$12:$B$29,2,FALSE)))</f>
        <v/>
      </c>
      <c r="D112" s="90">
        <f ca="1">IFERROR(IF(LEN(B112)=1,INDIRECT("'"&amp;C112&amp;"-"&amp;LEFT(B104,3)&amp;"'!H14"),IF(LEN(B112)=2,INDIRECT("'"&amp;C112&amp;"-"&amp;LEFT(B104,3)&amp;"'!H15"),VLOOKUP(B112,'U20 Non Counters'!$G$3:$H$86,2,FALSE))),"")</f>
        <v>0</v>
      </c>
      <c r="E112" s="145"/>
      <c r="F112" s="88" t="str">
        <f>IF(LEFT(B104,3)="U20","",IF(B112="","",IF(OR(E112="DQ",E112="DNF",E112="DNS"),"",IF(LEN(B112)=3,"",IF(MAX(F106:F111)&lt;&gt;8,8,MIN(F106:F111)-1)))))</f>
        <v/>
      </c>
      <c r="H112" s="88">
        <v>7</v>
      </c>
      <c r="I112" s="35"/>
      <c r="J112" s="89" t="str">
        <f>IF(I112="","",IF(LEN(I112)=3,CONCATENATE("NC-",VLOOKUP(I112,'U20 Non Counters'!$G$3:$I$86,3,FALSE)),VLOOKUP(I112,Teams!$A$12:$B$29,2,FALSE)))</f>
        <v/>
      </c>
      <c r="K112" s="90">
        <f ca="1">IFERROR(IF(LEN(I112)=1,INDIRECT("'"&amp;J112&amp;"-"&amp;LEFT(I104,3)&amp;"'!H14"),IF(LEN(I112)=2,INDIRECT("'"&amp;J112&amp;"-"&amp;LEFT(I104,3)&amp;"'!H15"),VLOOKUP(I112,'U20 Non Counters'!$G$3:$H$86,2,FALSE))),"")</f>
        <v>0</v>
      </c>
      <c r="L112" s="145"/>
      <c r="M112" s="88" t="str">
        <f>IF(LEFT(I104,3)="U20","",IF(I112="","",IF(OR(L112="DQ",L112="DNF",L112="DNS"),"",IF(LEN(I112)=3,"",IF(MAX(M106:M111)&lt;&gt;8,8,MIN(M106:M111)-1)))))</f>
        <v/>
      </c>
    </row>
    <row r="113" spans="1:13" x14ac:dyDescent="0.3">
      <c r="A113" s="88">
        <v>8</v>
      </c>
      <c r="B113" s="35"/>
      <c r="C113" s="89" t="str">
        <f>IF(B113="","",IF(LEN(B113)=3,CONCATENATE("NC-",VLOOKUP(B113,'U20 Non Counters'!$G$3:$I$86,3,FALSE)),VLOOKUP(B113,Teams!$A$12:$B$29,2,FALSE)))</f>
        <v/>
      </c>
      <c r="D113" s="90">
        <f ca="1">IFERROR(IF(LEN(B113)=1,INDIRECT("'"&amp;C113&amp;"-"&amp;LEFT(B104,3)&amp;"'!H14"),IF(LEN(B113)=2,INDIRECT("'"&amp;C113&amp;"-"&amp;LEFT(B104,3)&amp;"'!H15"),VLOOKUP(B113,'U20 Non Counters'!$G$3:$H$86,2,FALSE))),"")</f>
        <v>0</v>
      </c>
      <c r="E113" s="145"/>
      <c r="F113" s="88" t="str">
        <f>IF(LEFT(B104,3)="U20","",IF(B113="","",IF(OR(E113="DQ",E113="DNF",E113="DNS"),"",IF(LEN(B113)=3,"",IF(MAX(F106:F112)&lt;&gt;8,8,MIN(F106:F112)-1)))))</f>
        <v/>
      </c>
      <c r="H113" s="88">
        <v>8</v>
      </c>
      <c r="I113" s="35"/>
      <c r="J113" s="89" t="str">
        <f>IF(I113="","",IF(LEN(I113)=3,CONCATENATE("NC-",VLOOKUP(I113,'U20 Non Counters'!$G$3:$I$86,3,FALSE)),VLOOKUP(I113,Teams!$A$12:$B$29,2,FALSE)))</f>
        <v/>
      </c>
      <c r="K113" s="90">
        <f ca="1">IFERROR(IF(LEN(I113)=1,INDIRECT("'"&amp;J113&amp;"-"&amp;LEFT(I104,3)&amp;"'!H14"),IF(LEN(I113)=2,INDIRECT("'"&amp;J113&amp;"-"&amp;LEFT(I104,3)&amp;"'!H15"),VLOOKUP(I113,'U20 Non Counters'!$G$3:$H$86,2,FALSE))),"")</f>
        <v>0</v>
      </c>
      <c r="L113" s="145"/>
      <c r="M113" s="88" t="str">
        <f>IF(LEFT(I104,3)="U20","",IF(I113="","",IF(OR(L113="DQ",L113="DNF",L113="DNS"),"",IF(LEN(I113)=3,"",IF(MAX(M106:M112)&lt;&gt;8,8,MIN(M106:M112)-1)))))</f>
        <v/>
      </c>
    </row>
    <row r="114" spans="1:13" x14ac:dyDescent="0.3">
      <c r="A114" s="98"/>
      <c r="B114" s="98"/>
      <c r="E114" s="146"/>
      <c r="H114" s="98"/>
      <c r="I114" s="98"/>
      <c r="L114" s="149"/>
    </row>
    <row r="115" spans="1:13" x14ac:dyDescent="0.3">
      <c r="A115" s="270"/>
      <c r="B115" s="271" t="str">
        <f>'Start lists'!B116</f>
        <v>U17M</v>
      </c>
      <c r="C115" s="233" t="str">
        <f>'Start lists'!C116</f>
        <v>800m</v>
      </c>
      <c r="D115" s="120" t="str">
        <f>'Start lists'!D116</f>
        <v>A string</v>
      </c>
      <c r="E115" s="194" t="s">
        <v>182</v>
      </c>
      <c r="F115" s="145"/>
      <c r="H115" s="270"/>
      <c r="I115" s="271" t="str">
        <f>'Start lists'!I116</f>
        <v>U17M</v>
      </c>
      <c r="J115" s="233" t="str">
        <f>'Start lists'!J116</f>
        <v>800m</v>
      </c>
      <c r="K115" s="120" t="str">
        <f>'Start lists'!K116</f>
        <v>B string</v>
      </c>
      <c r="L115" s="194" t="s">
        <v>182</v>
      </c>
      <c r="M115" s="145"/>
    </row>
    <row r="116" spans="1:13" x14ac:dyDescent="0.3">
      <c r="A116" s="122"/>
      <c r="B116" s="117" t="s">
        <v>23</v>
      </c>
      <c r="C116" s="124" t="s">
        <v>17</v>
      </c>
      <c r="D116" s="124" t="s">
        <v>20</v>
      </c>
      <c r="E116" s="148" t="s">
        <v>21</v>
      </c>
      <c r="F116" s="123" t="s">
        <v>22</v>
      </c>
      <c r="H116" s="122"/>
      <c r="I116" s="117" t="s">
        <v>23</v>
      </c>
      <c r="J116" s="124" t="s">
        <v>17</v>
      </c>
      <c r="K116" s="124" t="s">
        <v>20</v>
      </c>
      <c r="L116" s="148" t="s">
        <v>21</v>
      </c>
      <c r="M116" s="123" t="s">
        <v>22</v>
      </c>
    </row>
    <row r="117" spans="1:13" x14ac:dyDescent="0.3">
      <c r="A117" s="88">
        <v>1</v>
      </c>
      <c r="B117" s="35">
        <v>1</v>
      </c>
      <c r="C117" s="89" t="str">
        <f>IF(B117="","",IF(LEN(B117)=3,CONCATENATE("NC-",VLOOKUP(B117,'U17 Non Counters'!$B$3:$D$86,3,FALSE)),VLOOKUP(B117,Teams!$A$12:$B$29,2,FALSE)))</f>
        <v>AAAC</v>
      </c>
      <c r="D117" s="90" t="str">
        <f ca="1">IFERROR(IF(LEN(B117)=1,INDIRECT("'"&amp;C117&amp;"-"&amp;LEFT(B115,3)&amp;"'!D14"),IF(LEN(B117)=2,INDIRECT("'"&amp;C117&amp;"-"&amp;LEFT(B115,3)&amp;"'!D15"),VLOOKUP(B117,'U17 Non Counters'!$B$3:$C$86,2,FALSE))),"")</f>
        <v>Harry Hall</v>
      </c>
      <c r="E117" s="145" t="s">
        <v>414</v>
      </c>
      <c r="F117" s="88">
        <f>IF(LEFT(B115,3)="U20","",IF(B117="","",IF(OR(E117="DQ",E117="DNF",E117="DNS"),"",IF(LEN(B117)=3,"",8))))</f>
        <v>8</v>
      </c>
      <c r="H117" s="88">
        <v>1</v>
      </c>
      <c r="I117" s="35">
        <v>11</v>
      </c>
      <c r="J117" s="89" t="str">
        <f>IF(I117="","",IF(LEN(I117)=3,CONCATENATE("NC-",VLOOKUP(I117,'U17 Non Counters'!$B$3:$D$86,3,FALSE)),VLOOKUP(I117,Teams!$A$12:$B$29,2,FALSE)))</f>
        <v>AAAC</v>
      </c>
      <c r="K117" s="90" t="str">
        <f ca="1">IFERROR(IF(LEN(I117)=1,INDIRECT("'"&amp;J117&amp;"-"&amp;LEFT(I115,3)&amp;"'!D14"),IF(LEN(I117)=2,INDIRECT("'"&amp;J117&amp;"-"&amp;LEFT(I115,3)&amp;"'!D15"),VLOOKUP(I117,'U17 Non Counters'!$B$3:$C$86,2,FALSE))),"")</f>
        <v>Adam Brown</v>
      </c>
      <c r="L117" s="145" t="s">
        <v>419</v>
      </c>
      <c r="M117" s="88">
        <f>IF(LEFT(I115,3)="U20","",IF(I117="","",IF(OR(L117="DQ",L117="DNF",L117="DNS"),"",IF(LEN(I117)=3,"",8))))</f>
        <v>8</v>
      </c>
    </row>
    <row r="118" spans="1:13" x14ac:dyDescent="0.3">
      <c r="A118" s="88">
        <v>2</v>
      </c>
      <c r="B118" s="35">
        <v>6</v>
      </c>
      <c r="C118" s="89" t="str">
        <f>IF(B118="","",IF(LEN(B118)=3,CONCATENATE("NC-",VLOOKUP(B118,'U17 Non Counters'!$B$3:$D$86,3,FALSE)),VLOOKUP(B118,Teams!$A$12:$B$29,2,FALSE)))</f>
        <v>ISA</v>
      </c>
      <c r="D118" s="90" t="str">
        <f ca="1">IFERROR(IF(LEN(B118)=1,INDIRECT("'"&amp;C118&amp;"-"&amp;LEFT(B115,3)&amp;"'!D14"),IF(LEN(B118)=2,INDIRECT("'"&amp;C118&amp;"-"&amp;LEFT(B115,3)&amp;"'!D15"),VLOOKUP(B118,'U17 Non Counters'!$B$3:$C$86,2,FALSE))),"")</f>
        <v>Lewis Barclay</v>
      </c>
      <c r="E118" s="145" t="s">
        <v>415</v>
      </c>
      <c r="F118" s="88">
        <f>IF(LEFT(B115,3)="U20","",IF(B118="","",IF(OR(E118="DQ",E118="DNF",E118="DNS"),"",IF(LEN(B118)=3,"",IF(F117="",8,MIN(F117)-1)))))</f>
        <v>7</v>
      </c>
      <c r="H118" s="88">
        <v>2</v>
      </c>
      <c r="I118" s="35">
        <v>66</v>
      </c>
      <c r="J118" s="89" t="str">
        <f>IF(I118="","",IF(LEN(I118)=3,CONCATENATE("NC-",VLOOKUP(I118,'U17 Non Counters'!$B$3:$D$86,3,FALSE)),VLOOKUP(I118,Teams!$A$12:$B$29,2,FALSE)))</f>
        <v>ISA</v>
      </c>
      <c r="K118" s="90" t="str">
        <f ca="1">IFERROR(IF(LEN(I118)=1,INDIRECT("'"&amp;J118&amp;"-"&amp;LEFT(I115,3)&amp;"'!D14"),IF(LEN(I118)=2,INDIRECT("'"&amp;J118&amp;"-"&amp;LEFT(I115,3)&amp;"'!D15"),VLOOKUP(I118,'U17 Non Counters'!$B$3:$C$86,2,FALSE))),"")</f>
        <v>David Morrison</v>
      </c>
      <c r="L118" s="145" t="s">
        <v>420</v>
      </c>
      <c r="M118" s="88">
        <f>IF(LEFT(I115,3)="U20","",IF(I118="","",IF(OR(L118="DQ",L118="DNF",L118="DNS"),"",IF(LEN(I118)=3,"",IF(M117="",8,MIN(M117)-1)))))</f>
        <v>7</v>
      </c>
    </row>
    <row r="119" spans="1:13" x14ac:dyDescent="0.3">
      <c r="A119" s="88">
        <v>3</v>
      </c>
      <c r="B119" s="35">
        <v>8</v>
      </c>
      <c r="C119" s="89" t="str">
        <f>IF(B119="","",IF(LEN(B119)=3,CONCATENATE("NC-",VLOOKUP(B119,'U17 Non Counters'!$B$3:$D$86,3,FALSE)),VLOOKUP(B119,Teams!$A$12:$B$29,2,FALSE)))</f>
        <v>TN</v>
      </c>
      <c r="D119" s="90" t="str">
        <f ca="1">IFERROR(IF(LEN(B119)=1,INDIRECT("'"&amp;C119&amp;"-"&amp;LEFT(B115,3)&amp;"'!D14"),IF(LEN(B119)=2,INDIRECT("'"&amp;C119&amp;"-"&amp;LEFT(B115,3)&amp;"'!D15"),VLOOKUP(B119,'U17 Non Counters'!$B$3:$C$86,2,FALSE))),"")</f>
        <v>DANNY MCPAKE</v>
      </c>
      <c r="E119" s="145" t="s">
        <v>416</v>
      </c>
      <c r="F119" s="88">
        <f>IF(LEFT(B115,3)="U20","",IF(B119="","",IF(OR(E119="DQ",E119="DNF",E119="DNS"),"",IF(LEN(B119)=3,"",IF(MAX(F117:F118)&lt;&gt;8,8,MIN(F117:F118)-1)))))</f>
        <v>6</v>
      </c>
      <c r="H119" s="88">
        <v>3</v>
      </c>
      <c r="I119" s="35">
        <v>88</v>
      </c>
      <c r="J119" s="89" t="str">
        <f>IF(I119="","",IF(LEN(I119)=3,CONCATENATE("NC-",VLOOKUP(I119,'U17 Non Counters'!$B$3:$D$86,3,FALSE)),VLOOKUP(I119,Teams!$A$12:$B$29,2,FALSE)))</f>
        <v>TN</v>
      </c>
      <c r="K119" s="90" t="str">
        <f ca="1">IFERROR(IF(LEN(I119)=1,INDIRECT("'"&amp;J119&amp;"-"&amp;LEFT(I115,3)&amp;"'!D14"),IF(LEN(I119)=2,INDIRECT("'"&amp;J119&amp;"-"&amp;LEFT(I115,3)&amp;"'!D15"),VLOOKUP(I119,'U17 Non Counters'!$B$3:$C$86,2,FALSE))),"")</f>
        <v>JOSHUA MILNE</v>
      </c>
      <c r="L119" s="145" t="s">
        <v>421</v>
      </c>
      <c r="M119" s="88">
        <f>IF(LEFT(I115,3)="U20","",IF(I119="","",IF(OR(L119="DQ",L119="DNF",L119="DNS"),"",IF(LEN(I119)=3,"",IF(MAX(M117:M118)&lt;&gt;8,8,MIN(M117:M118)-1)))))</f>
        <v>6</v>
      </c>
    </row>
    <row r="120" spans="1:13" x14ac:dyDescent="0.3">
      <c r="A120" s="88">
        <v>4</v>
      </c>
      <c r="B120" s="35">
        <v>7</v>
      </c>
      <c r="C120" s="89" t="str">
        <f>IF(B120="","",IF(LEN(B120)=3,CONCATENATE("NC-",VLOOKUP(B120,'U17 Non Counters'!$B$3:$D$86,3,FALSE)),VLOOKUP(B120,Teams!$A$12:$B$29,2,FALSE)))</f>
        <v>MAC_PSH</v>
      </c>
      <c r="D120" s="90" t="str">
        <f ca="1">IFERROR(IF(LEN(B120)=1,INDIRECT("'"&amp;C120&amp;"-"&amp;LEFT(B115,3)&amp;"'!D14"),IF(LEN(B120)=2,INDIRECT("'"&amp;C120&amp;"-"&amp;LEFT(B115,3)&amp;"'!D15"),VLOOKUP(B120,'U17 Non Counters'!$B$3:$C$86,2,FALSE))),"")</f>
        <v>Ben Henderson</v>
      </c>
      <c r="E120" s="145" t="s">
        <v>417</v>
      </c>
      <c r="F120" s="88">
        <f>IF(LEFT(B115,3)="U20","",IF(B120="","",IF(OR(E120="DQ",E120="DNF",E120="DNS"),"",IF(LEN(B120)=3,"",IF(MAX(F117:F119)&lt;&gt;8,8,MIN(F117:F119)-1)))))</f>
        <v>5</v>
      </c>
      <c r="H120" s="88">
        <v>4</v>
      </c>
      <c r="I120" s="35"/>
      <c r="J120" s="89" t="str">
        <f>IF(I120="","",IF(LEN(I120)=3,CONCATENATE("NC-",VLOOKUP(I120,'U17 Non Counters'!$B$3:$D$86,3,FALSE)),VLOOKUP(I120,Teams!$A$12:$B$29,2,FALSE)))</f>
        <v/>
      </c>
      <c r="K120" s="90">
        <f ca="1">IFERROR(IF(LEN(I120)=1,INDIRECT("'"&amp;J120&amp;"-"&amp;LEFT(I115,3)&amp;"'!D14"),IF(LEN(I120)=2,INDIRECT("'"&amp;J120&amp;"-"&amp;LEFT(I115,3)&amp;"'!D15"),VLOOKUP(I120,'U17 Non Counters'!$B$3:$C$86,2,FALSE))),"")</f>
        <v>0</v>
      </c>
      <c r="L120" s="145"/>
      <c r="M120" s="88" t="str">
        <f>IF(LEFT(I115,3)="U20","",IF(I120="","",IF(OR(L120="DQ",L120="DNF",L120="DNS"),"",IF(LEN(I120)=3,"",IF(MAX(M117:M119)&lt;&gt;8,8,MIN(M117:M119)-1)))))</f>
        <v/>
      </c>
    </row>
    <row r="121" spans="1:13" x14ac:dyDescent="0.3">
      <c r="A121" s="88">
        <v>5</v>
      </c>
      <c r="B121" s="35">
        <v>5</v>
      </c>
      <c r="C121" s="89" t="str">
        <f>IF(B121="","",IF(LEN(B121)=3,CONCATENATE("NC-",VLOOKUP(B121,'U17 Non Counters'!$B$3:$D$86,3,FALSE)),VLOOKUP(B121,Teams!$A$12:$B$29,2,FALSE)))</f>
        <v>IH</v>
      </c>
      <c r="D121" s="90" t="str">
        <f ca="1">IFERROR(IF(LEN(B121)=1,INDIRECT("'"&amp;C121&amp;"-"&amp;LEFT(B115,3)&amp;"'!D14"),IF(LEN(B121)=2,INDIRECT("'"&amp;C121&amp;"-"&amp;LEFT(B115,3)&amp;"'!D15"),VLOOKUP(B121,'U17 Non Counters'!$B$3:$C$86,2,FALSE))),"")</f>
        <v>Gordon Manson</v>
      </c>
      <c r="E121" s="145" t="s">
        <v>418</v>
      </c>
      <c r="F121" s="88">
        <f>IF(LEFT(B115,3)="U20","",IF(B121="","",IF(OR(E121="DQ",E121="DNF",E121="DNS"),"",IF(LEN(B121)=3,"",IF(MAX(F117:F120)&lt;&gt;8,8,MIN(F117:F120)-1)))))</f>
        <v>4</v>
      </c>
      <c r="H121" s="88">
        <v>5</v>
      </c>
      <c r="I121" s="35"/>
      <c r="J121" s="89" t="str">
        <f>IF(I121="","",IF(LEN(I121)=3,CONCATENATE("NC-",VLOOKUP(I121,'U17 Non Counters'!$B$3:$D$86,3,FALSE)),VLOOKUP(I121,Teams!$A$12:$B$29,2,FALSE)))</f>
        <v/>
      </c>
      <c r="K121" s="90">
        <f ca="1">IFERROR(IF(LEN(I121)=1,INDIRECT("'"&amp;J121&amp;"-"&amp;LEFT(I115,3)&amp;"'!D14"),IF(LEN(I121)=2,INDIRECT("'"&amp;J121&amp;"-"&amp;LEFT(I115,3)&amp;"'!D15"),VLOOKUP(I121,'U17 Non Counters'!$B$3:$C$86,2,FALSE))),"")</f>
        <v>0</v>
      </c>
      <c r="L121" s="145"/>
      <c r="M121" s="88" t="str">
        <f>IF(LEFT(I115,3)="U20","",IF(I121="","",IF(OR(L121="DQ",L121="DNF",L121="DNS"),"",IF(LEN(I121)=3,"",IF(MAX(M117:M120)&lt;&gt;8,8,MIN(M117:M120)-1)))))</f>
        <v/>
      </c>
    </row>
    <row r="122" spans="1:13" x14ac:dyDescent="0.3">
      <c r="A122" s="88">
        <v>6</v>
      </c>
      <c r="B122" s="35"/>
      <c r="C122" s="89" t="str">
        <f>IF(B122="","",IF(LEN(B122)=3,CONCATENATE("NC-",VLOOKUP(B122,'U17 Non Counters'!$B$3:$D$86,3,FALSE)),VLOOKUP(B122,Teams!$A$12:$B$29,2,FALSE)))</f>
        <v/>
      </c>
      <c r="D122" s="90">
        <f ca="1">IFERROR(IF(LEN(B122)=1,INDIRECT("'"&amp;C122&amp;"-"&amp;LEFT(B115,3)&amp;"'!D14"),IF(LEN(B122)=2,INDIRECT("'"&amp;C122&amp;"-"&amp;LEFT(B115,3)&amp;"'!D15"),VLOOKUP(B122,'U17 Non Counters'!$B$3:$C$86,2,FALSE))),"")</f>
        <v>0</v>
      </c>
      <c r="E122" s="145"/>
      <c r="F122" s="88" t="str">
        <f>IF(LEFT(B115,3)="U20","",IF(B122="","",IF(OR(E122="DQ",E122="DNF",E122="DNS"),"",IF(LEN(B122)=3,"",IF(MAX(F117:F121)&lt;&gt;8,8,MIN(F117:F121)-1)))))</f>
        <v/>
      </c>
      <c r="H122" s="88">
        <v>6</v>
      </c>
      <c r="I122" s="35"/>
      <c r="J122" s="89" t="str">
        <f>IF(I122="","",IF(LEN(I122)=3,CONCATENATE("NC-",VLOOKUP(I122,'U17 Non Counters'!$B$3:$D$86,3,FALSE)),VLOOKUP(I122,Teams!$A$12:$B$29,2,FALSE)))</f>
        <v/>
      </c>
      <c r="K122" s="90">
        <f ca="1">IFERROR(IF(LEN(I122)=1,INDIRECT("'"&amp;J122&amp;"-"&amp;LEFT(I115,3)&amp;"'!D14"),IF(LEN(I122)=2,INDIRECT("'"&amp;J122&amp;"-"&amp;LEFT(I115,3)&amp;"'!D15"),VLOOKUP(I122,'U17 Non Counters'!$B$3:$C$86,2,FALSE))),"")</f>
        <v>0</v>
      </c>
      <c r="L122" s="145"/>
      <c r="M122" s="88" t="str">
        <f>IF(LEFT(I115,3)="U20","",IF(I122="","",IF(OR(L122="DQ",L122="DNF",L122="DNS"),"",IF(LEN(I122)=3,"",IF(MAX(M117:M121)&lt;&gt;8,8,MIN(M117:M121)-1)))))</f>
        <v/>
      </c>
    </row>
    <row r="123" spans="1:13" x14ac:dyDescent="0.3">
      <c r="A123" s="88">
        <v>7</v>
      </c>
      <c r="B123" s="35"/>
      <c r="C123" s="89" t="str">
        <f>IF(B123="","",IF(LEN(B123)=3,CONCATENATE("NC-",VLOOKUP(B123,'U17 Non Counters'!$B$3:$D$86,3,FALSE)),VLOOKUP(B123,Teams!$A$12:$B$29,2,FALSE)))</f>
        <v/>
      </c>
      <c r="D123" s="90">
        <f ca="1">IFERROR(IF(LEN(B123)=1,INDIRECT("'"&amp;C123&amp;"-"&amp;LEFT(B115,3)&amp;"'!D14"),IF(LEN(B123)=2,INDIRECT("'"&amp;C123&amp;"-"&amp;LEFT(B115,3)&amp;"'!D15"),VLOOKUP(B123,'U17 Non Counters'!$B$3:$C$86,2,FALSE))),"")</f>
        <v>0</v>
      </c>
      <c r="E123" s="145"/>
      <c r="F123" s="88" t="str">
        <f>IF(LEFT(B115,3)="U20","",IF(B123="","",IF(OR(E123="DQ",E123="DNF",E123="DNS"),"",IF(LEN(B123)=3,"",IF(MAX(F117:F122)&lt;&gt;8,8,MIN(F117:F122)-1)))))</f>
        <v/>
      </c>
      <c r="H123" s="88">
        <v>7</v>
      </c>
      <c r="I123" s="35"/>
      <c r="J123" s="89" t="str">
        <f>IF(I123="","",IF(LEN(I123)=3,CONCATENATE("NC-",VLOOKUP(I123,'U17 Non Counters'!$B$3:$D$86,3,FALSE)),VLOOKUP(I123,Teams!$A$12:$B$29,2,FALSE)))</f>
        <v/>
      </c>
      <c r="K123" s="90">
        <f ca="1">IFERROR(IF(LEN(I123)=1,INDIRECT("'"&amp;J123&amp;"-"&amp;LEFT(I115,3)&amp;"'!D14"),IF(LEN(I123)=2,INDIRECT("'"&amp;J123&amp;"-"&amp;LEFT(I115,3)&amp;"'!D15"),VLOOKUP(I123,'U17 Non Counters'!$B$3:$C$86,2,FALSE))),"")</f>
        <v>0</v>
      </c>
      <c r="L123" s="145"/>
      <c r="M123" s="88" t="str">
        <f>IF(LEFT(I115,3)="U20","",IF(I123="","",IF(OR(L123="DQ",L123="DNF",L123="DNS"),"",IF(LEN(I123)=3,"",IF(MAX(M117:M122)&lt;&gt;8,8,MIN(M117:M122)-1)))))</f>
        <v/>
      </c>
    </row>
    <row r="124" spans="1:13" x14ac:dyDescent="0.3">
      <c r="A124" s="88">
        <v>8</v>
      </c>
      <c r="B124" s="35"/>
      <c r="C124" s="89" t="str">
        <f>IF(B124="","",IF(LEN(B124)=3,CONCATENATE("NC-",VLOOKUP(B124,'U17 Non Counters'!$B$3:$D$86,3,FALSE)),VLOOKUP(B124,Teams!$A$12:$B$29,2,FALSE)))</f>
        <v/>
      </c>
      <c r="D124" s="90">
        <f ca="1">IFERROR(IF(LEN(B124)=1,INDIRECT("'"&amp;C124&amp;"-"&amp;LEFT(B115,3)&amp;"'!D14"),IF(LEN(B124)=2,INDIRECT("'"&amp;C124&amp;"-"&amp;LEFT(B115,3)&amp;"'!D15"),VLOOKUP(B124,'U17 Non Counters'!$B$3:$C$86,2,FALSE))),"")</f>
        <v>0</v>
      </c>
      <c r="E124" s="145"/>
      <c r="F124" s="88" t="str">
        <f>IF(LEFT(B115,3)="U20","",IF(B124="","",IF(OR(E124="DQ",E124="DNF",E124="DNS"),"",IF(LEN(B124)=3,"",IF(MAX(F117:F123)&lt;&gt;8,8,MIN(F117:F123)-1)))))</f>
        <v/>
      </c>
      <c r="H124" s="88">
        <v>8</v>
      </c>
      <c r="I124" s="35"/>
      <c r="J124" s="89" t="str">
        <f>IF(I124="","",IF(LEN(I124)=3,CONCATENATE("NC-",VLOOKUP(I124,'U17 Non Counters'!$B$3:$D$86,3,FALSE)),VLOOKUP(I124,Teams!$A$12:$B$29,2,FALSE)))</f>
        <v/>
      </c>
      <c r="K124" s="90">
        <f ca="1">IFERROR(IF(LEN(I124)=1,INDIRECT("'"&amp;J124&amp;"-"&amp;LEFT(I115,3)&amp;"'!D14"),IF(LEN(I124)=2,INDIRECT("'"&amp;J124&amp;"-"&amp;LEFT(I115,3)&amp;"'!D15"),VLOOKUP(I124,'U17 Non Counters'!$B$3:$C$86,2,FALSE))),"")</f>
        <v>0</v>
      </c>
      <c r="L124" s="145"/>
      <c r="M124" s="88" t="str">
        <f>IF(LEFT(I115,3)="U20","",IF(I124="","",IF(OR(L124="DQ",L124="DNF",L124="DNS"),"",IF(LEN(I124)=3,"",IF(MAX(M117:M123)&lt;&gt;8,8,MIN(M117:M123)-1)))))</f>
        <v/>
      </c>
    </row>
    <row r="125" spans="1:13" x14ac:dyDescent="0.3">
      <c r="A125" s="98"/>
      <c r="B125" s="98"/>
      <c r="H125" s="98"/>
      <c r="I125" s="98"/>
    </row>
    <row r="126" spans="1:13" s="93" customFormat="1" x14ac:dyDescent="0.3">
      <c r="A126" s="270"/>
      <c r="B126" s="271" t="str">
        <f>'Start lists'!B127</f>
        <v>U20M</v>
      </c>
      <c r="C126" s="233" t="str">
        <f>'Start lists'!C127</f>
        <v>800m</v>
      </c>
      <c r="D126" s="120" t="str">
        <f>'Start lists'!D127</f>
        <v>A string</v>
      </c>
      <c r="E126" s="194" t="s">
        <v>182</v>
      </c>
      <c r="F126" s="145"/>
      <c r="G126" s="83"/>
      <c r="H126" s="270"/>
      <c r="I126" s="271" t="str">
        <f>'Start lists'!I127</f>
        <v>U20M</v>
      </c>
      <c r="J126" s="233" t="str">
        <f>'Start lists'!J127</f>
        <v>800m</v>
      </c>
      <c r="K126" s="120" t="str">
        <f>'Start lists'!K127</f>
        <v>B string</v>
      </c>
      <c r="L126" s="194" t="s">
        <v>182</v>
      </c>
      <c r="M126" s="145"/>
    </row>
    <row r="127" spans="1:13" s="93" customFormat="1" x14ac:dyDescent="0.3">
      <c r="A127" s="122"/>
      <c r="B127" s="117" t="s">
        <v>23</v>
      </c>
      <c r="C127" s="124" t="s">
        <v>17</v>
      </c>
      <c r="D127" s="124" t="s">
        <v>20</v>
      </c>
      <c r="E127" s="148" t="s">
        <v>21</v>
      </c>
      <c r="F127" s="123" t="s">
        <v>22</v>
      </c>
      <c r="G127" s="83"/>
      <c r="H127" s="122"/>
      <c r="I127" s="117" t="s">
        <v>23</v>
      </c>
      <c r="J127" s="124" t="s">
        <v>17</v>
      </c>
      <c r="K127" s="124" t="s">
        <v>20</v>
      </c>
      <c r="L127" s="148" t="s">
        <v>21</v>
      </c>
      <c r="M127" s="123" t="s">
        <v>22</v>
      </c>
    </row>
    <row r="128" spans="1:13" s="93" customFormat="1" x14ac:dyDescent="0.3">
      <c r="A128" s="88">
        <v>1</v>
      </c>
      <c r="B128" s="35">
        <v>4</v>
      </c>
      <c r="C128" s="89" t="str">
        <f>IF(B128="","",IF(LEN(B128)=3,CONCATENATE("NC-",VLOOKUP(B128,'U20 Non Counters'!$B$3:$D$86,3,FALSE)),VLOOKUP(B128,Teams!$A$12:$B$29,2,FALSE)))</f>
        <v>DHH</v>
      </c>
      <c r="D128" s="90" t="str">
        <f ca="1">IFERROR(IF(LEN(B128)=1,INDIRECT("'"&amp;C128&amp;"-"&amp;LEFT(B126,3)&amp;"'!D14"),IF(LEN(B128)=2,INDIRECT("'"&amp;C128&amp;"-"&amp;LEFT(B126,3)&amp;"'!D15"),VLOOKUP(B128,'U20 Non Counters'!$B$3:$C$86,2,FALSE))),"")</f>
        <v>Kris Hernandez</v>
      </c>
      <c r="E128" s="145" t="s">
        <v>446</v>
      </c>
      <c r="F128" s="88" t="str">
        <f>IF(LEFT(B126,3)="U20","",IF(B128="","",IF(OR(E128="DQ",E128="DNF",E128="DNS"),"",IF(LEN(B128)=3,"",8))))</f>
        <v/>
      </c>
      <c r="G128" s="83"/>
      <c r="H128" s="88">
        <v>1</v>
      </c>
      <c r="I128" s="35">
        <v>66</v>
      </c>
      <c r="J128" s="89" t="str">
        <f>IF(I128="","",IF(LEN(I128)=3,CONCATENATE("NC-",VLOOKUP(I128,'U20 Non Counters'!$B$3:$D$86,3,FALSE)),VLOOKUP(I128,Teams!$A$12:$B$29,2,FALSE)))</f>
        <v>ISA</v>
      </c>
      <c r="K128" s="90" t="str">
        <f ca="1">IFERROR(IF(LEN(I128)=1,INDIRECT("'"&amp;J128&amp;"-"&amp;LEFT(I126,3)&amp;"'!D14"),IF(LEN(I128)=2,INDIRECT("'"&amp;J128&amp;"-"&amp;LEFT(I126,3)&amp;"'!D15"),VLOOKUP(I128,'U20 Non Counters'!$B$3:$C$86,2,FALSE))),"")</f>
        <v>Ailig MacDonald</v>
      </c>
      <c r="L128" s="145" t="s">
        <v>448</v>
      </c>
      <c r="M128" s="88" t="str">
        <f>IF(LEFT(I126,3)="U20","",IF(I128="","",IF(OR(L128="DQ",L128="DNF",L128="DNS"),"",IF(LEN(I128)=3,"",8))))</f>
        <v/>
      </c>
    </row>
    <row r="129" spans="1:13" s="93" customFormat="1" x14ac:dyDescent="0.3">
      <c r="A129" s="88">
        <v>2</v>
      </c>
      <c r="B129" s="35">
        <v>6</v>
      </c>
      <c r="C129" s="89" t="str">
        <f>IF(B129="","",IF(LEN(B129)=3,CONCATENATE("NC-",VLOOKUP(B129,'U20 Non Counters'!$B$3:$D$86,3,FALSE)),VLOOKUP(B129,Teams!$A$12:$B$29,2,FALSE)))</f>
        <v>ISA</v>
      </c>
      <c r="D129" s="90" t="str">
        <f ca="1">IFERROR(IF(LEN(B129)=1,INDIRECT("'"&amp;C129&amp;"-"&amp;LEFT(B126,3)&amp;"'!D14"),IF(LEN(B129)=2,INDIRECT("'"&amp;C129&amp;"-"&amp;LEFT(B126,3)&amp;"'!D15"),VLOOKUP(B129,'U20 Non Counters'!$B$3:$C$86,2,FALSE))),"")</f>
        <v>Kyle Munro</v>
      </c>
      <c r="E129" s="145" t="s">
        <v>447</v>
      </c>
      <c r="F129" s="88" t="str">
        <f>IF(LEFT(B126,3)="U20","",IF(B129="","",IF(OR(E129="DQ",E129="DNF",E129="DNS"),"",IF(LEN(B129)=3,"",IF(F128="",8,MIN(F128)-1)))))</f>
        <v/>
      </c>
      <c r="G129" s="83"/>
      <c r="H129" s="88">
        <v>2</v>
      </c>
      <c r="I129" s="35"/>
      <c r="J129" s="89" t="str">
        <f>IF(I129="","",IF(LEN(I129)=3,CONCATENATE("NC-",VLOOKUP(I129,'U20 Non Counters'!$B$3:$D$86,3,FALSE)),VLOOKUP(I129,Teams!$A$12:$B$29,2,FALSE)))</f>
        <v/>
      </c>
      <c r="K129" s="90">
        <f ca="1">IFERROR(IF(LEN(I129)=1,INDIRECT("'"&amp;J129&amp;"-"&amp;LEFT(I126,3)&amp;"'!D14"),IF(LEN(I129)=2,INDIRECT("'"&amp;J129&amp;"-"&amp;LEFT(I126,3)&amp;"'!D15"),VLOOKUP(I129,'U20 Non Counters'!$B$3:$C$86,2,FALSE))),"")</f>
        <v>0</v>
      </c>
      <c r="L129" s="145"/>
      <c r="M129" s="88" t="str">
        <f>IF(LEFT(I126,3)="U20","",IF(I129="","",IF(OR(L129="DQ",L129="DNF",L129="DNS"),"",IF(LEN(I129)=3,"",IF(M128="",8,MIN(M128)-1)))))</f>
        <v/>
      </c>
    </row>
    <row r="130" spans="1:13" s="93" customFormat="1" x14ac:dyDescent="0.3">
      <c r="A130" s="88">
        <v>3</v>
      </c>
      <c r="B130" s="35"/>
      <c r="C130" s="89" t="str">
        <f>IF(B130="","",IF(LEN(B130)=3,CONCATENATE("NC-",VLOOKUP(B130,'U20 Non Counters'!$B$3:$D$86,3,FALSE)),VLOOKUP(B130,Teams!$A$12:$B$29,2,FALSE)))</f>
        <v/>
      </c>
      <c r="D130" s="90">
        <f ca="1">IFERROR(IF(LEN(B130)=1,INDIRECT("'"&amp;C130&amp;"-"&amp;LEFT(B126,3)&amp;"'!D14"),IF(LEN(B130)=2,INDIRECT("'"&amp;C130&amp;"-"&amp;LEFT(B126,3)&amp;"'!D15"),VLOOKUP(B130,'U20 Non Counters'!$B$3:$C$86,2,FALSE))),"")</f>
        <v>0</v>
      </c>
      <c r="E130" s="145"/>
      <c r="F130" s="88" t="str">
        <f>IF(LEFT(B126,3)="U20","",IF(B130="","",IF(OR(E130="DQ",E130="DNF",E130="DNS"),"",IF(LEN(B130)=3,"",IF(MAX(F128:F129)&lt;&gt;8,8,MIN(F128:F129)-1)))))</f>
        <v/>
      </c>
      <c r="G130" s="83"/>
      <c r="H130" s="88">
        <v>3</v>
      </c>
      <c r="I130" s="35"/>
      <c r="J130" s="89" t="str">
        <f>IF(I130="","",IF(LEN(I130)=3,CONCATENATE("NC-",VLOOKUP(I130,'U20 Non Counters'!$B$3:$D$86,3,FALSE)),VLOOKUP(I130,Teams!$A$12:$B$29,2,FALSE)))</f>
        <v/>
      </c>
      <c r="K130" s="90">
        <f ca="1">IFERROR(IF(LEN(I130)=1,INDIRECT("'"&amp;J130&amp;"-"&amp;LEFT(I126,3)&amp;"'!D14"),IF(LEN(I130)=2,INDIRECT("'"&amp;J130&amp;"-"&amp;LEFT(I126,3)&amp;"'!D15"),VLOOKUP(I130,'U20 Non Counters'!$B$3:$C$86,2,FALSE))),"")</f>
        <v>0</v>
      </c>
      <c r="L130" s="145"/>
      <c r="M130" s="88" t="str">
        <f>IF(LEFT(I126,3)="U20","",IF(I130="","",IF(OR(L130="DQ",L130="DNF",L130="DNS"),"",IF(LEN(I130)=3,"",IF(MAX(M128:M129)&lt;&gt;8,8,MIN(M128:M129)-1)))))</f>
        <v/>
      </c>
    </row>
    <row r="131" spans="1:13" s="93" customFormat="1" x14ac:dyDescent="0.3">
      <c r="A131" s="88">
        <v>4</v>
      </c>
      <c r="B131" s="35"/>
      <c r="C131" s="89" t="str">
        <f>IF(B131="","",IF(LEN(B131)=3,CONCATENATE("NC-",VLOOKUP(B131,'U20 Non Counters'!$B$3:$D$86,3,FALSE)),VLOOKUP(B131,Teams!$A$12:$B$29,2,FALSE)))</f>
        <v/>
      </c>
      <c r="D131" s="90">
        <f ca="1">IFERROR(IF(LEN(B131)=1,INDIRECT("'"&amp;C131&amp;"-"&amp;LEFT(B126,3)&amp;"'!D14"),IF(LEN(B131)=2,INDIRECT("'"&amp;C131&amp;"-"&amp;LEFT(B126,3)&amp;"'!D15"),VLOOKUP(B131,'U20 Non Counters'!$B$3:$C$86,2,FALSE))),"")</f>
        <v>0</v>
      </c>
      <c r="E131" s="145"/>
      <c r="F131" s="88" t="str">
        <f>IF(LEFT(B126,3)="U20","",IF(B131="","",IF(OR(E131="DQ",E131="DNF",E131="DNS"),"",IF(LEN(B131)=3,"",IF(MAX(F128:F130)&lt;&gt;8,8,MIN(F128:F130)-1)))))</f>
        <v/>
      </c>
      <c r="G131" s="83"/>
      <c r="H131" s="88">
        <v>4</v>
      </c>
      <c r="I131" s="35"/>
      <c r="J131" s="89" t="str">
        <f>IF(I131="","",IF(LEN(I131)=3,CONCATENATE("NC-",VLOOKUP(I131,'U20 Non Counters'!$B$3:$D$86,3,FALSE)),VLOOKUP(I131,Teams!$A$12:$B$29,2,FALSE)))</f>
        <v/>
      </c>
      <c r="K131" s="90">
        <f ca="1">IFERROR(IF(LEN(I131)=1,INDIRECT("'"&amp;J131&amp;"-"&amp;LEFT(I126,3)&amp;"'!D14"),IF(LEN(I131)=2,INDIRECT("'"&amp;J131&amp;"-"&amp;LEFT(I126,3)&amp;"'!D15"),VLOOKUP(I131,'U20 Non Counters'!$B$3:$C$86,2,FALSE))),"")</f>
        <v>0</v>
      </c>
      <c r="L131" s="145"/>
      <c r="M131" s="88" t="str">
        <f>IF(LEFT(I126,3)="U20","",IF(I131="","",IF(OR(L131="DQ",L131="DNF",L131="DNS"),"",IF(LEN(I131)=3,"",IF(MAX(M128:M130)&lt;&gt;8,8,MIN(M128:M130)-1)))))</f>
        <v/>
      </c>
    </row>
    <row r="132" spans="1:13" s="93" customFormat="1" x14ac:dyDescent="0.3">
      <c r="A132" s="88">
        <v>5</v>
      </c>
      <c r="B132" s="35"/>
      <c r="C132" s="89" t="str">
        <f>IF(B132="","",IF(LEN(B132)=3,CONCATENATE("NC-",VLOOKUP(B132,'U20 Non Counters'!$B$3:$D$86,3,FALSE)),VLOOKUP(B132,Teams!$A$12:$B$29,2,FALSE)))</f>
        <v/>
      </c>
      <c r="D132" s="90">
        <f ca="1">IFERROR(IF(LEN(B132)=1,INDIRECT("'"&amp;C132&amp;"-"&amp;LEFT(B126,3)&amp;"'!D14"),IF(LEN(B132)=2,INDIRECT("'"&amp;C132&amp;"-"&amp;LEFT(B126,3)&amp;"'!D15"),VLOOKUP(B132,'U20 Non Counters'!$B$3:$C$86,2,FALSE))),"")</f>
        <v>0</v>
      </c>
      <c r="E132" s="145"/>
      <c r="F132" s="88" t="str">
        <f>IF(LEFT(B126,3)="U20","",IF(B132="","",IF(OR(E132="DQ",E132="DNF",E132="DNS"),"",IF(LEN(B132)=3,"",IF(MAX(F128:F131)&lt;&gt;8,8,MIN(F128:F131)-1)))))</f>
        <v/>
      </c>
      <c r="G132" s="83"/>
      <c r="H132" s="88">
        <v>5</v>
      </c>
      <c r="I132" s="35"/>
      <c r="J132" s="89" t="str">
        <f>IF(I132="","",IF(LEN(I132)=3,CONCATENATE("NC-",VLOOKUP(I132,'U20 Non Counters'!$B$3:$D$86,3,FALSE)),VLOOKUP(I132,Teams!$A$12:$B$29,2,FALSE)))</f>
        <v/>
      </c>
      <c r="K132" s="90">
        <f ca="1">IFERROR(IF(LEN(I132)=1,INDIRECT("'"&amp;J132&amp;"-"&amp;LEFT(I126,3)&amp;"'!D14"),IF(LEN(I132)=2,INDIRECT("'"&amp;J132&amp;"-"&amp;LEFT(I126,3)&amp;"'!D15"),VLOOKUP(I132,'U20 Non Counters'!$B$3:$C$86,2,FALSE))),"")</f>
        <v>0</v>
      </c>
      <c r="L132" s="145"/>
      <c r="M132" s="88" t="str">
        <f>IF(LEFT(I126,3)="U20","",IF(I132="","",IF(OR(L132="DQ",L132="DNF",L132="DNS"),"",IF(LEN(I132)=3,"",IF(MAX(M128:M131)&lt;&gt;8,8,MIN(M128:M131)-1)))))</f>
        <v/>
      </c>
    </row>
    <row r="133" spans="1:13" s="93" customFormat="1" x14ac:dyDescent="0.3">
      <c r="A133" s="88">
        <v>6</v>
      </c>
      <c r="B133" s="35"/>
      <c r="C133" s="89" t="str">
        <f>IF(B133="","",IF(LEN(B133)=3,CONCATENATE("NC-",VLOOKUP(B133,'U20 Non Counters'!$B$3:$D$86,3,FALSE)),VLOOKUP(B133,Teams!$A$12:$B$29,2,FALSE)))</f>
        <v/>
      </c>
      <c r="D133" s="90">
        <f ca="1">IFERROR(IF(LEN(B133)=1,INDIRECT("'"&amp;C133&amp;"-"&amp;LEFT(B126,3)&amp;"'!D14"),IF(LEN(B133)=2,INDIRECT("'"&amp;C133&amp;"-"&amp;LEFT(B126,3)&amp;"'!D15"),VLOOKUP(B133,'U20 Non Counters'!$B$3:$C$86,2,FALSE))),"")</f>
        <v>0</v>
      </c>
      <c r="E133" s="145"/>
      <c r="F133" s="88" t="str">
        <f>IF(LEFT(B126,3)="U20","",IF(B133="","",IF(OR(E133="DQ",E133="DNF",E133="DNS"),"",IF(LEN(B133)=3,"",IF(MAX(F128:F132)&lt;&gt;8,8,MIN(F128:F132)-1)))))</f>
        <v/>
      </c>
      <c r="G133" s="83"/>
      <c r="H133" s="88">
        <v>6</v>
      </c>
      <c r="I133" s="35"/>
      <c r="J133" s="89" t="str">
        <f>IF(I133="","",IF(LEN(I133)=3,CONCATENATE("NC-",VLOOKUP(I133,'U20 Non Counters'!$B$3:$D$86,3,FALSE)),VLOOKUP(I133,Teams!$A$12:$B$29,2,FALSE)))</f>
        <v/>
      </c>
      <c r="K133" s="90">
        <f ca="1">IFERROR(IF(LEN(I133)=1,INDIRECT("'"&amp;J133&amp;"-"&amp;LEFT(I126,3)&amp;"'!D14"),IF(LEN(I133)=2,INDIRECT("'"&amp;J133&amp;"-"&amp;LEFT(I126,3)&amp;"'!D15"),VLOOKUP(I133,'U20 Non Counters'!$B$3:$C$86,2,FALSE))),"")</f>
        <v>0</v>
      </c>
      <c r="L133" s="145"/>
      <c r="M133" s="88" t="str">
        <f>IF(LEFT(I126,3)="U20","",IF(I133="","",IF(OR(L133="DQ",L133="DNF",L133="DNS"),"",IF(LEN(I133)=3,"",IF(MAX(M128:M132)&lt;&gt;8,8,MIN(M128:M132)-1)))))</f>
        <v/>
      </c>
    </row>
    <row r="134" spans="1:13" s="93" customFormat="1" x14ac:dyDescent="0.3">
      <c r="A134" s="88">
        <v>7</v>
      </c>
      <c r="B134" s="35"/>
      <c r="C134" s="89" t="str">
        <f>IF(B134="","",IF(LEN(B134)=3,CONCATENATE("NC-",VLOOKUP(B134,'U20 Non Counters'!$B$3:$D$86,3,FALSE)),VLOOKUP(B134,Teams!$A$12:$B$29,2,FALSE)))</f>
        <v/>
      </c>
      <c r="D134" s="90">
        <f ca="1">IFERROR(IF(LEN(B134)=1,INDIRECT("'"&amp;C134&amp;"-"&amp;LEFT(B126,3)&amp;"'!D14"),IF(LEN(B134)=2,INDIRECT("'"&amp;C134&amp;"-"&amp;LEFT(B126,3)&amp;"'!D15"),VLOOKUP(B134,'U20 Non Counters'!$B$3:$C$86,2,FALSE))),"")</f>
        <v>0</v>
      </c>
      <c r="E134" s="145"/>
      <c r="F134" s="88" t="str">
        <f>IF(LEFT(B126,3)="U20","",IF(B134="","",IF(OR(E134="DQ",E134="DNF",E134="DNS"),"",IF(LEN(B134)=3,"",IF(MAX(F128:F133)&lt;&gt;8,8,MIN(F128:F133)-1)))))</f>
        <v/>
      </c>
      <c r="G134" s="83"/>
      <c r="H134" s="88">
        <v>7</v>
      </c>
      <c r="I134" s="35"/>
      <c r="J134" s="89" t="str">
        <f>IF(I134="","",IF(LEN(I134)=3,CONCATENATE("NC-",VLOOKUP(I134,'U20 Non Counters'!$B$3:$D$86,3,FALSE)),VLOOKUP(I134,Teams!$A$12:$B$29,2,FALSE)))</f>
        <v/>
      </c>
      <c r="K134" s="90">
        <f ca="1">IFERROR(IF(LEN(I134)=1,INDIRECT("'"&amp;J134&amp;"-"&amp;LEFT(I126,3)&amp;"'!D14"),IF(LEN(I134)=2,INDIRECT("'"&amp;J134&amp;"-"&amp;LEFT(I126,3)&amp;"'!D15"),VLOOKUP(I134,'U20 Non Counters'!$B$3:$C$86,2,FALSE))),"")</f>
        <v>0</v>
      </c>
      <c r="L134" s="145"/>
      <c r="M134" s="88" t="str">
        <f>IF(LEFT(I126,3)="U20","",IF(I134="","",IF(OR(L134="DQ",L134="DNF",L134="DNS"),"",IF(LEN(I134)=3,"",IF(MAX(M128:M133)&lt;&gt;8,8,MIN(M128:M133)-1)))))</f>
        <v/>
      </c>
    </row>
    <row r="135" spans="1:13" s="93" customFormat="1" x14ac:dyDescent="0.3">
      <c r="A135" s="88">
        <v>8</v>
      </c>
      <c r="B135" s="35"/>
      <c r="C135" s="89" t="str">
        <f>IF(B135="","",IF(LEN(B135)=3,CONCATENATE("NC-",VLOOKUP(B135,'U20 Non Counters'!$B$3:$D$86,3,FALSE)),VLOOKUP(B135,Teams!$A$12:$B$29,2,FALSE)))</f>
        <v/>
      </c>
      <c r="D135" s="90">
        <f ca="1">IFERROR(IF(LEN(B135)=1,INDIRECT("'"&amp;C135&amp;"-"&amp;LEFT(B126,3)&amp;"'!D14"),IF(LEN(B135)=2,INDIRECT("'"&amp;C135&amp;"-"&amp;LEFT(B126,3)&amp;"'!D15"),VLOOKUP(B135,'U20 Non Counters'!$B$3:$C$86,2,FALSE))),"")</f>
        <v>0</v>
      </c>
      <c r="E135" s="145"/>
      <c r="F135" s="88" t="str">
        <f>IF(LEFT(B126,3)="U20","",IF(B135="","",IF(OR(E135="DQ",E135="DNF",E135="DNS"),"",IF(LEN(B135)=3,"",IF(MAX(F128:F134)&lt;&gt;8,8,MIN(F128:F134)-1)))))</f>
        <v/>
      </c>
      <c r="G135" s="83"/>
      <c r="H135" s="88">
        <v>8</v>
      </c>
      <c r="I135" s="35"/>
      <c r="J135" s="89" t="str">
        <f>IF(I135="","",IF(LEN(I135)=3,CONCATENATE("NC-",VLOOKUP(I135,'U20 Non Counters'!$B$3:$D$86,3,FALSE)),VLOOKUP(I135,Teams!$A$12:$B$29,2,FALSE)))</f>
        <v/>
      </c>
      <c r="K135" s="90">
        <f ca="1">IFERROR(IF(LEN(I135)=1,INDIRECT("'"&amp;J135&amp;"-"&amp;LEFT(I126,3)&amp;"'!D14"),IF(LEN(I135)=2,INDIRECT("'"&amp;J135&amp;"-"&amp;LEFT(I126,3)&amp;"'!D15"),VLOOKUP(I135,'U20 Non Counters'!$B$3:$C$86,2,FALSE))),"")</f>
        <v>0</v>
      </c>
      <c r="L135" s="145"/>
      <c r="M135" s="88" t="str">
        <f>IF(LEFT(I126,3)="U20","",IF(I135="","",IF(OR(L135="DQ",L135="DNF",L135="DNS"),"",IF(LEN(I135)=3,"",IF(MAX(M128:M134)&lt;&gt;8,8,MIN(M128:M134)-1)))))</f>
        <v/>
      </c>
    </row>
    <row r="136" spans="1:13" s="93" customFormat="1" x14ac:dyDescent="0.3">
      <c r="A136" s="96"/>
      <c r="B136" s="96"/>
      <c r="E136" s="105"/>
      <c r="F136" s="106"/>
      <c r="H136" s="96"/>
      <c r="I136" s="96"/>
      <c r="L136" s="107"/>
    </row>
    <row r="137" spans="1:13" s="93" customFormat="1" x14ac:dyDescent="0.3">
      <c r="A137" s="270"/>
      <c r="B137" s="271" t="str">
        <f>'Start lists'!B138</f>
        <v>U17W</v>
      </c>
      <c r="C137" s="233" t="str">
        <f>'Start lists'!C138</f>
        <v>300m</v>
      </c>
      <c r="D137" s="120" t="str">
        <f>'Start lists'!D138</f>
        <v>A string</v>
      </c>
      <c r="E137" s="194" t="s">
        <v>182</v>
      </c>
      <c r="F137" s="145"/>
      <c r="G137" s="83"/>
      <c r="H137" s="270"/>
      <c r="I137" s="271" t="str">
        <f>'Start lists'!I138</f>
        <v>U17W</v>
      </c>
      <c r="J137" s="233" t="str">
        <f>'Start lists'!J138</f>
        <v>300m</v>
      </c>
      <c r="K137" s="120" t="str">
        <f>'Start lists'!K138</f>
        <v>B string</v>
      </c>
      <c r="L137" s="194" t="s">
        <v>182</v>
      </c>
      <c r="M137" s="145"/>
    </row>
    <row r="138" spans="1:13" s="93" customFormat="1" x14ac:dyDescent="0.3">
      <c r="A138" s="122"/>
      <c r="B138" s="117" t="s">
        <v>23</v>
      </c>
      <c r="C138" s="124" t="s">
        <v>17</v>
      </c>
      <c r="D138" s="124" t="s">
        <v>20</v>
      </c>
      <c r="E138" s="148" t="s">
        <v>21</v>
      </c>
      <c r="F138" s="123" t="s">
        <v>22</v>
      </c>
      <c r="G138" s="83"/>
      <c r="H138" s="122"/>
      <c r="I138" s="117" t="s">
        <v>23</v>
      </c>
      <c r="J138" s="124" t="s">
        <v>17</v>
      </c>
      <c r="K138" s="124" t="s">
        <v>20</v>
      </c>
      <c r="L138" s="148" t="s">
        <v>21</v>
      </c>
      <c r="M138" s="123" t="s">
        <v>22</v>
      </c>
    </row>
    <row r="139" spans="1:13" s="93" customFormat="1" x14ac:dyDescent="0.3">
      <c r="A139" s="88">
        <v>1</v>
      </c>
      <c r="B139" s="35">
        <v>8</v>
      </c>
      <c r="C139" s="89" t="str">
        <f>IF(B139="","",IF(LEN(B139)=3,CONCATENATE("NC-",VLOOKUP(B139,'U17 Non Counters'!$G$3:$I$86,3,FALSE)),VLOOKUP(B139,Teams!$A$12:$B$29,2,FALSE)))</f>
        <v>TN</v>
      </c>
      <c r="D139" s="90" t="str">
        <f ca="1">IFERROR(IF(LEN(B139)=1,INDIRECT("'"&amp;C139&amp;"-"&amp;LEFT(B137,3)&amp;"'!h12"),IF(LEN(B139)=2,INDIRECT("'"&amp;C139&amp;"-"&amp;LEFT(B137,3)&amp;"'!H13"),VLOOKUP(B139,'U17 Non Counters'!$G$3:$H$86,2,FALSE))),"")</f>
        <v>EMMA BARCLAY</v>
      </c>
      <c r="E139" s="145" t="s">
        <v>449</v>
      </c>
      <c r="F139" s="88">
        <f>IF(LEFT(B137,3)="U20","",IF(B139="","",IF(OR(E139="DQ",E139="DNF",E139="DNS"),"",IF(LEN(B139)=3,"",8))))</f>
        <v>8</v>
      </c>
      <c r="G139" s="83"/>
      <c r="H139" s="88">
        <v>1</v>
      </c>
      <c r="I139" s="35">
        <v>11</v>
      </c>
      <c r="J139" s="89" t="str">
        <f>IF(I139="","",IF(LEN(I139)=3,CONCATENATE("NC-",VLOOKUP(I139,'U17 Non Counters'!$G$3:$I$86,3,FALSE)),VLOOKUP(I139,Teams!$A$12:$B$29,2,FALSE)))</f>
        <v>AAAC</v>
      </c>
      <c r="K139" s="90" t="str">
        <f ca="1">IFERROR(IF(LEN(I139)=1,INDIRECT("'"&amp;J139&amp;"-"&amp;LEFT(I137,3)&amp;"'!h12"),IF(LEN(I139)=2,INDIRECT("'"&amp;J139&amp;"-"&amp;LEFT(I137,3)&amp;"'!H13"),VLOOKUP(I139,'U17 Non Counters'!$G$3:$H$86,2,FALSE))),"")</f>
        <v>Jess Daniel</v>
      </c>
      <c r="L139" s="145" t="s">
        <v>455</v>
      </c>
      <c r="M139" s="88">
        <f>IF(LEFT(I137,3)="U20","",IF(I139="","",IF(OR(L139="DQ",L139="DNF",L139="DNS"),"",IF(LEN(I139)=3,"",8))))</f>
        <v>8</v>
      </c>
    </row>
    <row r="140" spans="1:13" s="93" customFormat="1" x14ac:dyDescent="0.3">
      <c r="A140" s="88">
        <v>2</v>
      </c>
      <c r="B140" s="35">
        <v>5</v>
      </c>
      <c r="C140" s="89" t="str">
        <f>IF(B140="","",IF(LEN(B140)=3,CONCATENATE("NC-",VLOOKUP(B140,'U17 Non Counters'!$G$3:$I$86,3,FALSE)),VLOOKUP(B140,Teams!$A$12:$B$29,2,FALSE)))</f>
        <v>IH</v>
      </c>
      <c r="D140" s="90" t="str">
        <f ca="1">IFERROR(IF(LEN(B140)=1,INDIRECT("'"&amp;C140&amp;"-"&amp;LEFT(B137,3)&amp;"'!h12"),IF(LEN(B140)=2,INDIRECT("'"&amp;C140&amp;"-"&amp;LEFT(B137,3)&amp;"'!H13"),VLOOKUP(B140,'U17 Non Counters'!$G$3:$H$86,2,FALSE))),"")</f>
        <v>Mairi Darroch</v>
      </c>
      <c r="E140" s="145" t="s">
        <v>450</v>
      </c>
      <c r="F140" s="88">
        <f>IF(LEFT(B137,3)="U20","",IF(B140="","",IF(OR(E140="DQ",E140="DNF",E140="DNS"),"",IF(LEN(B140)=3,"",IF(F139="",8,MIN(F139)-1)))))</f>
        <v>7</v>
      </c>
      <c r="G140" s="83"/>
      <c r="H140" s="88">
        <v>2</v>
      </c>
      <c r="I140" s="35">
        <v>66</v>
      </c>
      <c r="J140" s="89" t="str">
        <f>IF(I140="","",IF(LEN(I140)=3,CONCATENATE("NC-",VLOOKUP(I140,'U17 Non Counters'!$G$3:$I$86,3,FALSE)),VLOOKUP(I140,Teams!$A$12:$B$29,2,FALSE)))</f>
        <v>ISA</v>
      </c>
      <c r="K140" s="90" t="str">
        <f ca="1">IFERROR(IF(LEN(I140)=1,INDIRECT("'"&amp;J140&amp;"-"&amp;LEFT(I137,3)&amp;"'!h12"),IF(LEN(I140)=2,INDIRECT("'"&amp;J140&amp;"-"&amp;LEFT(I137,3)&amp;"'!H13"),VLOOKUP(I140,'U17 Non Counters'!$G$3:$H$86,2,FALSE))),"")</f>
        <v>Aimee Smith TBC / Laura Newbold</v>
      </c>
      <c r="L140" s="145" t="s">
        <v>456</v>
      </c>
      <c r="M140" s="88">
        <f>IF(LEFT(I137,3)="U20","",IF(I140="","",IF(OR(L140="DQ",L140="DNF",L140="DNS"),"",IF(LEN(I140)=3,"",IF(M139="",8,MIN(M139)-1)))))</f>
        <v>7</v>
      </c>
    </row>
    <row r="141" spans="1:13" s="93" customFormat="1" x14ac:dyDescent="0.3">
      <c r="A141" s="88">
        <v>3</v>
      </c>
      <c r="B141" s="35">
        <v>6</v>
      </c>
      <c r="C141" s="89" t="str">
        <f>IF(B141="","",IF(LEN(B141)=3,CONCATENATE("NC-",VLOOKUP(B141,'U17 Non Counters'!$G$3:$I$86,3,FALSE)),VLOOKUP(B141,Teams!$A$12:$B$29,2,FALSE)))</f>
        <v>ISA</v>
      </c>
      <c r="D141" s="90" t="str">
        <f ca="1">IFERROR(IF(LEN(B141)=1,INDIRECT("'"&amp;C141&amp;"-"&amp;LEFT(B137,3)&amp;"'!h12"),IF(LEN(B141)=2,INDIRECT("'"&amp;C141&amp;"-"&amp;LEFT(B137,3)&amp;"'!H13"),VLOOKUP(B141,'U17 Non Counters'!$G$3:$H$86,2,FALSE))),"")</f>
        <v>Katie Dinwoodie</v>
      </c>
      <c r="E141" s="145" t="s">
        <v>451</v>
      </c>
      <c r="F141" s="88">
        <f>IF(LEFT(B137,3)="U20","",IF(B141="","",IF(OR(E141="DQ",E141="DNF",E141="DNS"),"",IF(LEN(B141)=3,"",IF(MAX(F139:F140)&lt;&gt;8,8,MIN(F139:F140)-1)))))</f>
        <v>6</v>
      </c>
      <c r="G141" s="83"/>
      <c r="H141" s="88">
        <v>3</v>
      </c>
      <c r="I141" s="35">
        <v>55</v>
      </c>
      <c r="J141" s="89" t="str">
        <f>IF(I141="","",IF(LEN(I141)=3,CONCATENATE("NC-",VLOOKUP(I141,'U17 Non Counters'!$G$3:$I$86,3,FALSE)),VLOOKUP(I141,Teams!$A$12:$B$29,2,FALSE)))</f>
        <v>IH</v>
      </c>
      <c r="K141" s="90" t="str">
        <f ca="1">IFERROR(IF(LEN(I141)=1,INDIRECT("'"&amp;J141&amp;"-"&amp;LEFT(I137,3)&amp;"'!h12"),IF(LEN(I141)=2,INDIRECT("'"&amp;J141&amp;"-"&amp;LEFT(I137,3)&amp;"'!H13"),VLOOKUP(I141,'U17 Non Counters'!$G$3:$H$86,2,FALSE))),"")</f>
        <v>Rachel Johnstone</v>
      </c>
      <c r="L141" s="145" t="s">
        <v>457</v>
      </c>
      <c r="M141" s="88">
        <f>IF(LEFT(I137,3)="U20","",IF(I141="","",IF(OR(L141="DQ",L141="DNF",L141="DNS"),"",IF(LEN(I141)=3,"",IF(MAX(M139:M140)&lt;&gt;8,8,MIN(M139:M140)-1)))))</f>
        <v>6</v>
      </c>
    </row>
    <row r="142" spans="1:13" s="93" customFormat="1" x14ac:dyDescent="0.3">
      <c r="A142" s="88">
        <v>4</v>
      </c>
      <c r="B142" s="35">
        <v>4</v>
      </c>
      <c r="C142" s="89" t="str">
        <f>IF(B142="","",IF(LEN(B142)=3,CONCATENATE("NC-",VLOOKUP(B142,'U17 Non Counters'!$G$3:$I$86,3,FALSE)),VLOOKUP(B142,Teams!$A$12:$B$29,2,FALSE)))</f>
        <v>DHH</v>
      </c>
      <c r="D142" s="90" t="str">
        <f ca="1">IFERROR(IF(LEN(B142)=1,INDIRECT("'"&amp;C142&amp;"-"&amp;LEFT(B137,3)&amp;"'!h12"),IF(LEN(B142)=2,INDIRECT("'"&amp;C142&amp;"-"&amp;LEFT(B137,3)&amp;"'!H13"),VLOOKUP(B142,'U17 Non Counters'!$G$3:$H$86,2,FALSE))),"")</f>
        <v>Megan Gowans</v>
      </c>
      <c r="E142" s="145" t="s">
        <v>452</v>
      </c>
      <c r="F142" s="88">
        <f>IF(LEFT(B137,3)="U20","",IF(B142="","",IF(OR(E142="DQ",E142="DNF",E142="DNS"),"",IF(LEN(B142)=3,"",IF(MAX(F139:F141)&lt;&gt;8,8,MIN(F139:F141)-1)))))</f>
        <v>5</v>
      </c>
      <c r="G142" s="83"/>
      <c r="H142" s="88">
        <v>4</v>
      </c>
      <c r="I142" s="35">
        <v>88</v>
      </c>
      <c r="J142" s="89" t="str">
        <f>IF(I142="","",IF(LEN(I142)=3,CONCATENATE("NC-",VLOOKUP(I142,'U17 Non Counters'!$G$3:$I$86,3,FALSE)),VLOOKUP(I142,Teams!$A$12:$B$29,2,FALSE)))</f>
        <v>TN</v>
      </c>
      <c r="K142" s="90" t="str">
        <f ca="1">IFERROR(IF(LEN(I142)=1,INDIRECT("'"&amp;J142&amp;"-"&amp;LEFT(I137,3)&amp;"'!h12"),IF(LEN(I142)=2,INDIRECT("'"&amp;J142&amp;"-"&amp;LEFT(I137,3)&amp;"'!H13"),VLOOKUP(I142,'U17 Non Counters'!$G$3:$H$86,2,FALSE))),"")</f>
        <v>EVE TULLOCH</v>
      </c>
      <c r="L142" s="145" t="s">
        <v>458</v>
      </c>
      <c r="M142" s="88">
        <f>IF(LEFT(I137,3)="U20","",IF(I142="","",IF(OR(L142="DQ",L142="DNF",L142="DNS"),"",IF(LEN(I142)=3,"",IF(MAX(M139:M141)&lt;&gt;8,8,MIN(M139:M141)-1)))))</f>
        <v>5</v>
      </c>
    </row>
    <row r="143" spans="1:13" s="93" customFormat="1" x14ac:dyDescent="0.3">
      <c r="A143" s="88">
        <v>5</v>
      </c>
      <c r="B143" s="35">
        <v>2</v>
      </c>
      <c r="C143" s="89" t="str">
        <f>IF(B143="","",IF(LEN(B143)=3,CONCATENATE("NC-",VLOOKUP(B143,'U17 Non Counters'!$G$3:$I$86,3,FALSE)),VLOOKUP(B143,Teams!$A$12:$B$29,2,FALSE)))</f>
        <v>ADAC</v>
      </c>
      <c r="D143" s="90" t="str">
        <f ca="1">IFERROR(IF(LEN(B143)=1,INDIRECT("'"&amp;C143&amp;"-"&amp;LEFT(B137,3)&amp;"'!h12"),IF(LEN(B143)=2,INDIRECT("'"&amp;C143&amp;"-"&amp;LEFT(B137,3)&amp;"'!H13"),VLOOKUP(B143,'U17 Non Counters'!$G$3:$H$86,2,FALSE))),"")</f>
        <v>Rachel Lorimer</v>
      </c>
      <c r="E143" s="145" t="s">
        <v>453</v>
      </c>
      <c r="F143" s="88">
        <f>IF(LEFT(B137,3)="U20","",IF(B143="","",IF(OR(E143="DQ",E143="DNF",E143="DNS"),"",IF(LEN(B143)=3,"",IF(MAX(F139:F142)&lt;&gt;8,8,MIN(F139:F142)-1)))))</f>
        <v>4</v>
      </c>
      <c r="G143" s="83"/>
      <c r="H143" s="88">
        <v>5</v>
      </c>
      <c r="I143" s="35">
        <v>22</v>
      </c>
      <c r="J143" s="89" t="str">
        <f>IF(I143="","",IF(LEN(I143)=3,CONCATENATE("NC-",VLOOKUP(I143,'U17 Non Counters'!$G$3:$I$86,3,FALSE)),VLOOKUP(I143,Teams!$A$12:$B$29,2,FALSE)))</f>
        <v>ADAC</v>
      </c>
      <c r="K143" s="90" t="str">
        <f ca="1">IFERROR(IF(LEN(I143)=1,INDIRECT("'"&amp;J143&amp;"-"&amp;LEFT(I137,3)&amp;"'!h12"),IF(LEN(I143)=2,INDIRECT("'"&amp;J143&amp;"-"&amp;LEFT(I137,3)&amp;"'!H13"),VLOOKUP(I143,'U17 Non Counters'!$G$3:$H$86,2,FALSE))),"")</f>
        <v>Lucy Nicoll</v>
      </c>
      <c r="L143" s="145" t="s">
        <v>459</v>
      </c>
      <c r="M143" s="88">
        <f>IF(LEFT(I137,3)="U20","",IF(I143="","",IF(OR(L143="DQ",L143="DNF",L143="DNS"),"",IF(LEN(I143)=3,"",IF(MAX(M139:M142)&lt;&gt;8,8,MIN(M139:M142)-1)))))</f>
        <v>4</v>
      </c>
    </row>
    <row r="144" spans="1:13" s="93" customFormat="1" x14ac:dyDescent="0.3">
      <c r="A144" s="88">
        <v>6</v>
      </c>
      <c r="B144" s="35">
        <v>1</v>
      </c>
      <c r="C144" s="89" t="str">
        <f>IF(B144="","",IF(LEN(B144)=3,CONCATENATE("NC-",VLOOKUP(B144,'U17 Non Counters'!$G$3:$I$86,3,FALSE)),VLOOKUP(B144,Teams!$A$12:$B$29,2,FALSE)))</f>
        <v>AAAC</v>
      </c>
      <c r="D144" s="90" t="str">
        <f ca="1">IFERROR(IF(LEN(B144)=1,INDIRECT("'"&amp;C144&amp;"-"&amp;LEFT(B137,3)&amp;"'!h12"),IF(LEN(B144)=2,INDIRECT("'"&amp;C144&amp;"-"&amp;LEFT(B137,3)&amp;"'!H13"),VLOOKUP(B144,'U17 Non Counters'!$G$3:$H$86,2,FALSE))),"")</f>
        <v>Kirsty Purcell</v>
      </c>
      <c r="E144" s="145" t="s">
        <v>454</v>
      </c>
      <c r="F144" s="88">
        <f>IF(LEFT(B137,3)="U20","",IF(B144="","",IF(OR(E144="DQ",E144="DNF",E144="DNS"),"",IF(LEN(B144)=3,"",IF(MAX(F139:F143)&lt;&gt;8,8,MIN(F139:F143)-1)))))</f>
        <v>3</v>
      </c>
      <c r="G144" s="83"/>
      <c r="H144" s="88">
        <v>6</v>
      </c>
      <c r="I144" s="35"/>
      <c r="J144" s="89" t="str">
        <f>IF(I144="","",IF(LEN(I144)=3,CONCATENATE("NC-",VLOOKUP(I144,'U17 Non Counters'!$G$3:$I$86,3,FALSE)),VLOOKUP(I144,Teams!$A$12:$B$29,2,FALSE)))</f>
        <v/>
      </c>
      <c r="K144" s="90">
        <f ca="1">IFERROR(IF(LEN(I144)=1,INDIRECT("'"&amp;J144&amp;"-"&amp;LEFT(I137,3)&amp;"'!h12"),IF(LEN(I144)=2,INDIRECT("'"&amp;J144&amp;"-"&amp;LEFT(I137,3)&amp;"'!H13"),VLOOKUP(I144,'U17 Non Counters'!$G$3:$H$86,2,FALSE))),"")</f>
        <v>0</v>
      </c>
      <c r="L144" s="145"/>
      <c r="M144" s="88" t="str">
        <f>IF(LEFT(I137,3)="U20","",IF(I144="","",IF(OR(L144="DQ",L144="DNF",L144="DNS"),"",IF(LEN(I144)=3,"",IF(MAX(M139:M143)&lt;&gt;8,8,MIN(M139:M143)-1)))))</f>
        <v/>
      </c>
    </row>
    <row r="145" spans="1:13" s="93" customFormat="1" x14ac:dyDescent="0.3">
      <c r="A145" s="88">
        <v>7</v>
      </c>
      <c r="B145" s="35"/>
      <c r="C145" s="89" t="str">
        <f>IF(B145="","",IF(LEN(B145)=3,CONCATENATE("NC-",VLOOKUP(B145,'U17 Non Counters'!$G$3:$I$86,3,FALSE)),VLOOKUP(B145,Teams!$A$12:$B$29,2,FALSE)))</f>
        <v/>
      </c>
      <c r="D145" s="90">
        <f ca="1">IFERROR(IF(LEN(B145)=1,INDIRECT("'"&amp;C145&amp;"-"&amp;LEFT(B137,3)&amp;"'!h12"),IF(LEN(B145)=2,INDIRECT("'"&amp;C145&amp;"-"&amp;LEFT(B137,3)&amp;"'!H13"),VLOOKUP(B145,'U17 Non Counters'!$G$3:$H$86,2,FALSE))),"")</f>
        <v>0</v>
      </c>
      <c r="E145" s="145"/>
      <c r="F145" s="88" t="str">
        <f>IF(LEFT(B137,3)="U20","",IF(B145="","",IF(OR(E145="DQ",E145="DNF",E145="DNS"),"",IF(LEN(B145)=3,"",IF(MAX(F139:F144)&lt;&gt;8,8,MIN(F139:F144)-1)))))</f>
        <v/>
      </c>
      <c r="G145" s="83"/>
      <c r="H145" s="88">
        <v>7</v>
      </c>
      <c r="I145" s="35"/>
      <c r="J145" s="89" t="str">
        <f>IF(I145="","",IF(LEN(I145)=3,CONCATENATE("NC-",VLOOKUP(I145,'U17 Non Counters'!$G$3:$I$86,3,FALSE)),VLOOKUP(I145,Teams!$A$12:$B$29,2,FALSE)))</f>
        <v/>
      </c>
      <c r="K145" s="90">
        <f ca="1">IFERROR(IF(LEN(I145)=1,INDIRECT("'"&amp;J145&amp;"-"&amp;LEFT(I137,3)&amp;"'!h12"),IF(LEN(I145)=2,INDIRECT("'"&amp;J145&amp;"-"&amp;LEFT(I137,3)&amp;"'!H13"),VLOOKUP(I145,'U17 Non Counters'!$G$3:$H$86,2,FALSE))),"")</f>
        <v>0</v>
      </c>
      <c r="L145" s="145"/>
      <c r="M145" s="88" t="str">
        <f>IF(LEFT(I137,3)="U20","",IF(I145="","",IF(OR(L145="DQ",L145="DNF",L145="DNS"),"",IF(LEN(I145)=3,"",IF(MAX(M139:M144)&lt;&gt;8,8,MIN(M139:M144)-1)))))</f>
        <v/>
      </c>
    </row>
    <row r="146" spans="1:13" s="93" customFormat="1" x14ac:dyDescent="0.3">
      <c r="A146" s="88">
        <v>8</v>
      </c>
      <c r="B146" s="35"/>
      <c r="C146" s="89" t="str">
        <f>IF(B146="","",IF(LEN(B146)=3,CONCATENATE("NC-",VLOOKUP(B146,'U17 Non Counters'!$G$3:$I$86,3,FALSE)),VLOOKUP(B146,Teams!$A$12:$B$29,2,FALSE)))</f>
        <v/>
      </c>
      <c r="D146" s="90">
        <f ca="1">IFERROR(IF(LEN(B146)=1,INDIRECT("'"&amp;C146&amp;"-"&amp;LEFT(B137,3)&amp;"'!h12"),IF(LEN(B146)=2,INDIRECT("'"&amp;C146&amp;"-"&amp;LEFT(B137,3)&amp;"'!H13"),VLOOKUP(B146,'U17 Non Counters'!$G$3:$H$86,2,FALSE))),"")</f>
        <v>0</v>
      </c>
      <c r="E146" s="145"/>
      <c r="F146" s="88" t="str">
        <f>IF(LEFT(B137,3)="U20","",IF(B146="","",IF(OR(E146="DQ",E146="DNF",E146="DNS"),"",IF(LEN(B146)=3,"",IF(MAX(F139:F145)&lt;&gt;8,8,MIN(F139:F145)-1)))))</f>
        <v/>
      </c>
      <c r="G146" s="83"/>
      <c r="H146" s="88">
        <v>8</v>
      </c>
      <c r="I146" s="35"/>
      <c r="J146" s="89" t="str">
        <f>IF(I146="","",IF(LEN(I146)=3,CONCATENATE("NC-",VLOOKUP(I146,'U17 Non Counters'!$G$3:$I$86,3,FALSE)),VLOOKUP(I146,Teams!$A$12:$B$29,2,FALSE)))</f>
        <v/>
      </c>
      <c r="K146" s="90">
        <f ca="1">IFERROR(IF(LEN(I146)=1,INDIRECT("'"&amp;J146&amp;"-"&amp;LEFT(I137,3)&amp;"'!h12"),IF(LEN(I146)=2,INDIRECT("'"&amp;J146&amp;"-"&amp;LEFT(I137,3)&amp;"'!H13"),VLOOKUP(I146,'U17 Non Counters'!$G$3:$H$86,2,FALSE))),"")</f>
        <v>0</v>
      </c>
      <c r="L146" s="145"/>
      <c r="M146" s="88" t="str">
        <f>IF(LEFT(I137,3)="U20","",IF(I146="","",IF(OR(L146="DQ",L146="DNF",L146="DNS"),"",IF(LEN(I146)=3,"",IF(MAX(M139:M145)&lt;&gt;8,8,MIN(M139:M145)-1)))))</f>
        <v/>
      </c>
    </row>
    <row r="147" spans="1:13" s="93" customFormat="1" x14ac:dyDescent="0.3">
      <c r="A147" s="98"/>
      <c r="B147" s="98"/>
      <c r="C147" s="99"/>
      <c r="E147" s="105"/>
      <c r="F147" s="98"/>
      <c r="H147" s="98"/>
      <c r="I147" s="98"/>
      <c r="J147" s="99"/>
      <c r="L147" s="105"/>
      <c r="M147" s="98"/>
    </row>
    <row r="148" spans="1:13" s="93" customFormat="1" x14ac:dyDescent="0.3">
      <c r="A148" s="270"/>
      <c r="B148" s="271" t="str">
        <f>'Start lists'!B149</f>
        <v>U20W</v>
      </c>
      <c r="C148" s="233" t="str">
        <f>'Start lists'!C149</f>
        <v>400m</v>
      </c>
      <c r="D148" s="120" t="str">
        <f>'Start lists'!D149</f>
        <v>A string</v>
      </c>
      <c r="E148" s="194" t="s">
        <v>182</v>
      </c>
      <c r="F148" s="145"/>
      <c r="G148" s="83"/>
      <c r="H148" s="270"/>
      <c r="I148" s="271" t="str">
        <f>'Start lists'!I149</f>
        <v>U20W</v>
      </c>
      <c r="J148" s="233" t="str">
        <f>'Start lists'!J149</f>
        <v>400m</v>
      </c>
      <c r="K148" s="120" t="str">
        <f>'Start lists'!K149</f>
        <v>B string</v>
      </c>
      <c r="L148" s="194" t="s">
        <v>182</v>
      </c>
      <c r="M148" s="145"/>
    </row>
    <row r="149" spans="1:13" s="93" customFormat="1" x14ac:dyDescent="0.3">
      <c r="A149" s="122"/>
      <c r="B149" s="117" t="s">
        <v>23</v>
      </c>
      <c r="C149" s="124" t="s">
        <v>17</v>
      </c>
      <c r="D149" s="124" t="s">
        <v>20</v>
      </c>
      <c r="E149" s="148" t="s">
        <v>21</v>
      </c>
      <c r="F149" s="123" t="s">
        <v>22</v>
      </c>
      <c r="G149" s="83"/>
      <c r="H149" s="122"/>
      <c r="I149" s="117" t="s">
        <v>23</v>
      </c>
      <c r="J149" s="124" t="s">
        <v>17</v>
      </c>
      <c r="K149" s="124" t="s">
        <v>20</v>
      </c>
      <c r="L149" s="148" t="s">
        <v>21</v>
      </c>
      <c r="M149" s="123" t="s">
        <v>22</v>
      </c>
    </row>
    <row r="150" spans="1:13" s="93" customFormat="1" x14ac:dyDescent="0.3">
      <c r="A150" s="88">
        <v>1</v>
      </c>
      <c r="B150" s="35">
        <v>6</v>
      </c>
      <c r="C150" s="89" t="str">
        <f>IF(B150="","",IF(LEN(B150)=3,CONCATENATE("NC-",VLOOKUP(B150,'U20 Non Counters'!$G$3:$I$86,3,FALSE)),VLOOKUP(B150,Teams!$A$12:$B$29,2,FALSE)))</f>
        <v>ISA</v>
      </c>
      <c r="D150" s="90" t="str">
        <f ca="1">IFERROR(IF(LEN(B150)=1,INDIRECT("'"&amp;C150&amp;"-"&amp;LEFT(B148,3)&amp;"'!H12"),IF(LEN(B150)=2,INDIRECT("'"&amp;C150&amp;"-"&amp;LEFT(B148,3)&amp;"'!H13"),VLOOKUP(B150,'U20 Non Counters'!$G$3:$H$86,2,FALSE))),"")</f>
        <v>Eilidh MacLeod</v>
      </c>
      <c r="E150" s="145" t="s">
        <v>476</v>
      </c>
      <c r="F150" s="88" t="str">
        <f>IF(LEFT(B148,3)="U20","",IF(B150="","",IF(OR(E150="DQ",E150="DNF",E150="DNS"),"",IF(LEN(B150)=3,"",8))))</f>
        <v/>
      </c>
      <c r="G150" s="83"/>
      <c r="H150" s="88">
        <v>1</v>
      </c>
      <c r="I150" s="35">
        <v>44</v>
      </c>
      <c r="J150" s="89" t="str">
        <f>IF(I150="","",IF(LEN(I150)=3,CONCATENATE("NC-",VLOOKUP(I150,'U20 Non Counters'!$G$3:$I$86,3,FALSE)),VLOOKUP(I150,Teams!$A$12:$B$29,2,FALSE)))</f>
        <v>DHH</v>
      </c>
      <c r="K150" s="90" t="str">
        <f ca="1">IFERROR(IF(LEN(I150)=1,INDIRECT("'"&amp;J150&amp;"-"&amp;LEFT(I148,3)&amp;"'!H12"),IF(LEN(I150)=2,INDIRECT("'"&amp;J150&amp;"-"&amp;LEFT(I148,3)&amp;"'!H13"),VLOOKUP(I150,'U20 Non Counters'!$G$3:$H$86,2,FALSE))),"")</f>
        <v>Phoebe Moncur</v>
      </c>
      <c r="L150" s="145" t="s">
        <v>479</v>
      </c>
      <c r="M150" s="88" t="str">
        <f>IF(LEFT(I148,3)="U20","",IF(I150="","",IF(OR(L150="DQ",L150="DNF",L150="DNS"),"",IF(LEN(I150)=3,"",8))))</f>
        <v/>
      </c>
    </row>
    <row r="151" spans="1:13" s="93" customFormat="1" x14ac:dyDescent="0.3">
      <c r="A151" s="88">
        <v>2</v>
      </c>
      <c r="B151" s="35">
        <v>8</v>
      </c>
      <c r="C151" s="89" t="str">
        <f>IF(B151="","",IF(LEN(B151)=3,CONCATENATE("NC-",VLOOKUP(B151,'U20 Non Counters'!$G$3:$I$86,3,FALSE)),VLOOKUP(B151,Teams!$A$12:$B$29,2,FALSE)))</f>
        <v>TN</v>
      </c>
      <c r="D151" s="90" t="str">
        <f ca="1">IFERROR(IF(LEN(B151)=1,INDIRECT("'"&amp;C151&amp;"-"&amp;LEFT(B148,3)&amp;"'!H12"),IF(LEN(B151)=2,INDIRECT("'"&amp;C151&amp;"-"&amp;LEFT(B148,3)&amp;"'!H13"),VLOOKUP(B151,'U20 Non Counters'!$G$3:$H$86,2,FALSE))),"")</f>
        <v>GRACE WHELAN</v>
      </c>
      <c r="E151" s="145" t="s">
        <v>477</v>
      </c>
      <c r="F151" s="88" t="str">
        <f>IF(LEFT(B148,3)="U20","",IF(B151="","",IF(OR(E151="DQ",E151="DNF",E151="DNS"),"",IF(LEN(B151)=3,"",IF(F150="",8,MIN(F150)-1)))))</f>
        <v/>
      </c>
      <c r="G151" s="83"/>
      <c r="H151" s="88">
        <v>2</v>
      </c>
      <c r="I151" s="35">
        <v>88</v>
      </c>
      <c r="J151" s="89" t="str">
        <f>IF(I151="","",IF(LEN(I151)=3,CONCATENATE("NC-",VLOOKUP(I151,'U20 Non Counters'!$G$3:$I$86,3,FALSE)),VLOOKUP(I151,Teams!$A$12:$B$29,2,FALSE)))</f>
        <v>TN</v>
      </c>
      <c r="K151" s="90" t="str">
        <f ca="1">IFERROR(IF(LEN(I151)=1,INDIRECT("'"&amp;J151&amp;"-"&amp;LEFT(I148,3)&amp;"'!H12"),IF(LEN(I151)=2,INDIRECT("'"&amp;J151&amp;"-"&amp;LEFT(I148,3)&amp;"'!H13"),VLOOKUP(I151,'U20 Non Counters'!$G$3:$H$86,2,FALSE))),"")</f>
        <v>MAIRI WEIR</v>
      </c>
      <c r="L151" s="145" t="s">
        <v>480</v>
      </c>
      <c r="M151" s="88" t="str">
        <f>IF(LEFT(I148,3)="U20","",IF(I151="","",IF(OR(L151="DQ",L151="DNF",L151="DNS"),"",IF(LEN(I151)=3,"",IF(M150="",8,MIN(M150)-1)))))</f>
        <v/>
      </c>
    </row>
    <row r="152" spans="1:13" s="93" customFormat="1" x14ac:dyDescent="0.3">
      <c r="A152" s="88">
        <v>3</v>
      </c>
      <c r="B152" s="35">
        <v>4</v>
      </c>
      <c r="C152" s="89" t="str">
        <f>IF(B152="","",IF(LEN(B152)=3,CONCATENATE("NC-",VLOOKUP(B152,'U20 Non Counters'!$G$3:$I$86,3,FALSE)),VLOOKUP(B152,Teams!$A$12:$B$29,2,FALSE)))</f>
        <v>DHH</v>
      </c>
      <c r="D152" s="90" t="str">
        <f ca="1">IFERROR(IF(LEN(B152)=1,INDIRECT("'"&amp;C152&amp;"-"&amp;LEFT(B148,3)&amp;"'!H12"),IF(LEN(B152)=2,INDIRECT("'"&amp;C152&amp;"-"&amp;LEFT(B148,3)&amp;"'!H13"),VLOOKUP(B152,'U20 Non Counters'!$G$3:$H$86,2,FALSE))),"")</f>
        <v>Carly Tragham</v>
      </c>
      <c r="E152" s="145" t="s">
        <v>478</v>
      </c>
      <c r="F152" s="88" t="str">
        <f>IF(LEFT(B148,3)="U20","",IF(B152="","",IF(OR(E152="DQ",E152="DNF",E152="DNS"),"",IF(LEN(B152)=3,"",IF(MAX(F150:F151)&lt;&gt;8,8,MIN(F150:F151)-1)))))</f>
        <v/>
      </c>
      <c r="G152" s="83"/>
      <c r="H152" s="88">
        <v>3</v>
      </c>
      <c r="I152" s="35"/>
      <c r="J152" s="89" t="str">
        <f>IF(I152="","",IF(LEN(I152)=3,CONCATENATE("NC-",VLOOKUP(I152,'U20 Non Counters'!$G$3:$I$86,3,FALSE)),VLOOKUP(I152,Teams!$A$12:$B$29,2,FALSE)))</f>
        <v/>
      </c>
      <c r="K152" s="90">
        <f ca="1">IFERROR(IF(LEN(I152)=1,INDIRECT("'"&amp;J152&amp;"-"&amp;LEFT(I148,3)&amp;"'!H12"),IF(LEN(I152)=2,INDIRECT("'"&amp;J152&amp;"-"&amp;LEFT(I148,3)&amp;"'!H13"),VLOOKUP(I152,'U20 Non Counters'!$G$3:$H$86,2,FALSE))),"")</f>
        <v>0</v>
      </c>
      <c r="L152" s="145"/>
      <c r="M152" s="88" t="str">
        <f>IF(LEFT(I148,3)="U20","",IF(I152="","",IF(OR(L152="DQ",L152="DNF",L152="DNS"),"",IF(LEN(I152)=3,"",IF(MAX(M150:M151)&lt;&gt;8,8,MIN(M150:M151)-1)))))</f>
        <v/>
      </c>
    </row>
    <row r="153" spans="1:13" s="93" customFormat="1" x14ac:dyDescent="0.3">
      <c r="A153" s="88">
        <v>4</v>
      </c>
      <c r="B153" s="35"/>
      <c r="C153" s="89" t="str">
        <f>IF(B153="","",IF(LEN(B153)=3,CONCATENATE("NC-",VLOOKUP(B153,'U20 Non Counters'!$G$3:$I$86,3,FALSE)),VLOOKUP(B153,Teams!$A$12:$B$29,2,FALSE)))</f>
        <v/>
      </c>
      <c r="D153" s="90">
        <f ca="1">IFERROR(IF(LEN(B153)=1,INDIRECT("'"&amp;C153&amp;"-"&amp;LEFT(B148,3)&amp;"'!H12"),IF(LEN(B153)=2,INDIRECT("'"&amp;C153&amp;"-"&amp;LEFT(B148,3)&amp;"'!H13"),VLOOKUP(B153,'U20 Non Counters'!$G$3:$H$86,2,FALSE))),"")</f>
        <v>0</v>
      </c>
      <c r="E153" s="145"/>
      <c r="F153" s="88" t="str">
        <f>IF(LEFT(B148,3)="U20","",IF(B153="","",IF(OR(E153="DQ",E153="DNF",E153="DNS"),"",IF(LEN(B153)=3,"",IF(MAX(F150:F152)&lt;&gt;8,8,MIN(F150:F152)-1)))))</f>
        <v/>
      </c>
      <c r="G153" s="83"/>
      <c r="H153" s="88">
        <v>4</v>
      </c>
      <c r="I153" s="35"/>
      <c r="J153" s="89" t="str">
        <f>IF(I153="","",IF(LEN(I153)=3,CONCATENATE("NC-",VLOOKUP(I153,'U20 Non Counters'!$G$3:$I$86,3,FALSE)),VLOOKUP(I153,Teams!$A$12:$B$29,2,FALSE)))</f>
        <v/>
      </c>
      <c r="K153" s="90">
        <f ca="1">IFERROR(IF(LEN(I153)=1,INDIRECT("'"&amp;J153&amp;"-"&amp;LEFT(I148,3)&amp;"'!H12"),IF(LEN(I153)=2,INDIRECT("'"&amp;J153&amp;"-"&amp;LEFT(I148,3)&amp;"'!H13"),VLOOKUP(I153,'U20 Non Counters'!$G$3:$H$86,2,FALSE))),"")</f>
        <v>0</v>
      </c>
      <c r="L153" s="145"/>
      <c r="M153" s="88" t="str">
        <f>IF(LEFT(I148,3)="U20","",IF(I153="","",IF(OR(L153="DQ",L153="DNF",L153="DNS"),"",IF(LEN(I153)=3,"",IF(MAX(M150:M152)&lt;&gt;8,8,MIN(M150:M152)-1)))))</f>
        <v/>
      </c>
    </row>
    <row r="154" spans="1:13" s="93" customFormat="1" x14ac:dyDescent="0.3">
      <c r="A154" s="88">
        <v>5</v>
      </c>
      <c r="B154" s="35"/>
      <c r="C154" s="89" t="str">
        <f>IF(B154="","",IF(LEN(B154)=3,CONCATENATE("NC-",VLOOKUP(B154,'U20 Non Counters'!$G$3:$I$86,3,FALSE)),VLOOKUP(B154,Teams!$A$12:$B$29,2,FALSE)))</f>
        <v/>
      </c>
      <c r="D154" s="90">
        <f ca="1">IFERROR(IF(LEN(B154)=1,INDIRECT("'"&amp;C154&amp;"-"&amp;LEFT(B148,3)&amp;"'!H12"),IF(LEN(B154)=2,INDIRECT("'"&amp;C154&amp;"-"&amp;LEFT(B148,3)&amp;"'!H13"),VLOOKUP(B154,'U20 Non Counters'!$G$3:$H$86,2,FALSE))),"")</f>
        <v>0</v>
      </c>
      <c r="E154" s="145"/>
      <c r="F154" s="88" t="str">
        <f>IF(LEFT(B148,3)="U20","",IF(B154="","",IF(OR(E154="DQ",E154="DNF",E154="DNS"),"",IF(LEN(B154)=3,"",IF(MAX(F150:F153)&lt;&gt;8,8,MIN(F150:F153)-1)))))</f>
        <v/>
      </c>
      <c r="G154" s="83"/>
      <c r="H154" s="88">
        <v>5</v>
      </c>
      <c r="I154" s="35"/>
      <c r="J154" s="89" t="str">
        <f>IF(I154="","",IF(LEN(I154)=3,CONCATENATE("NC-",VLOOKUP(I154,'U20 Non Counters'!$G$3:$I$86,3,FALSE)),VLOOKUP(I154,Teams!$A$12:$B$29,2,FALSE)))</f>
        <v/>
      </c>
      <c r="K154" s="90">
        <f ca="1">IFERROR(IF(LEN(I154)=1,INDIRECT("'"&amp;J154&amp;"-"&amp;LEFT(I148,3)&amp;"'!H12"),IF(LEN(I154)=2,INDIRECT("'"&amp;J154&amp;"-"&amp;LEFT(I148,3)&amp;"'!H13"),VLOOKUP(I154,'U20 Non Counters'!$G$3:$H$86,2,FALSE))),"")</f>
        <v>0</v>
      </c>
      <c r="L154" s="145"/>
      <c r="M154" s="88" t="str">
        <f>IF(LEFT(I148,3)="U20","",IF(I154="","",IF(OR(L154="DQ",L154="DNF",L154="DNS"),"",IF(LEN(I154)=3,"",IF(MAX(M150:M153)&lt;&gt;8,8,MIN(M150:M153)-1)))))</f>
        <v/>
      </c>
    </row>
    <row r="155" spans="1:13" s="93" customFormat="1" x14ac:dyDescent="0.3">
      <c r="A155" s="88">
        <v>6</v>
      </c>
      <c r="B155" s="35"/>
      <c r="C155" s="89" t="str">
        <f>IF(B155="","",IF(LEN(B155)=3,CONCATENATE("NC-",VLOOKUP(B155,'U20 Non Counters'!$G$3:$I$86,3,FALSE)),VLOOKUP(B155,Teams!$A$12:$B$29,2,FALSE)))</f>
        <v/>
      </c>
      <c r="D155" s="90">
        <f ca="1">IFERROR(IF(LEN(B155)=1,INDIRECT("'"&amp;C155&amp;"-"&amp;LEFT(B148,3)&amp;"'!H12"),IF(LEN(B155)=2,INDIRECT("'"&amp;C155&amp;"-"&amp;LEFT(B148,3)&amp;"'!H13"),VLOOKUP(B155,'U20 Non Counters'!$G$3:$H$86,2,FALSE))),"")</f>
        <v>0</v>
      </c>
      <c r="E155" s="145"/>
      <c r="F155" s="88" t="str">
        <f>IF(LEFT(B148,3)="U20","",IF(B155="","",IF(OR(E155="DQ",E155="DNF",E155="DNS"),"",IF(LEN(B155)=3,"",IF(MAX(F150:F154)&lt;&gt;8,8,MIN(F150:F154)-1)))))</f>
        <v/>
      </c>
      <c r="G155" s="83"/>
      <c r="H155" s="88">
        <v>6</v>
      </c>
      <c r="I155" s="35"/>
      <c r="J155" s="89" t="str">
        <f>IF(I155="","",IF(LEN(I155)=3,CONCATENATE("NC-",VLOOKUP(I155,'U20 Non Counters'!$G$3:$I$86,3,FALSE)),VLOOKUP(I155,Teams!$A$12:$B$29,2,FALSE)))</f>
        <v/>
      </c>
      <c r="K155" s="90">
        <f ca="1">IFERROR(IF(LEN(I155)=1,INDIRECT("'"&amp;J155&amp;"-"&amp;LEFT(I148,3)&amp;"'!H12"),IF(LEN(I155)=2,INDIRECT("'"&amp;J155&amp;"-"&amp;LEFT(I148,3)&amp;"'!H13"),VLOOKUP(I155,'U20 Non Counters'!$G$3:$H$86,2,FALSE))),"")</f>
        <v>0</v>
      </c>
      <c r="L155" s="145"/>
      <c r="M155" s="88" t="str">
        <f>IF(LEFT(I148,3)="U20","",IF(I155="","",IF(OR(L155="DQ",L155="DNF",L155="DNS"),"",IF(LEN(I155)=3,"",IF(MAX(M150:M154)&lt;&gt;8,8,MIN(M150:M154)-1)))))</f>
        <v/>
      </c>
    </row>
    <row r="156" spans="1:13" s="93" customFormat="1" x14ac:dyDescent="0.3">
      <c r="A156" s="88">
        <v>7</v>
      </c>
      <c r="B156" s="35"/>
      <c r="C156" s="89" t="str">
        <f>IF(B156="","",IF(LEN(B156)=3,CONCATENATE("NC-",VLOOKUP(B156,'U20 Non Counters'!$G$3:$I$86,3,FALSE)),VLOOKUP(B156,Teams!$A$12:$B$29,2,FALSE)))</f>
        <v/>
      </c>
      <c r="D156" s="90">
        <f ca="1">IFERROR(IF(LEN(B156)=1,INDIRECT("'"&amp;C156&amp;"-"&amp;LEFT(B148,3)&amp;"'!H12"),IF(LEN(B156)=2,INDIRECT("'"&amp;C156&amp;"-"&amp;LEFT(B148,3)&amp;"'!H13"),VLOOKUP(B156,'U20 Non Counters'!$G$3:$H$86,2,FALSE))),"")</f>
        <v>0</v>
      </c>
      <c r="E156" s="145"/>
      <c r="F156" s="88" t="str">
        <f>IF(LEFT(B148,3)="U20","",IF(B156="","",IF(OR(E156="DQ",E156="DNF",E156="DNS"),"",IF(LEN(B156)=3,"",IF(MAX(F150:F155)&lt;&gt;8,8,MIN(F150:F155)-1)))))</f>
        <v/>
      </c>
      <c r="G156" s="83"/>
      <c r="H156" s="88">
        <v>7</v>
      </c>
      <c r="I156" s="35"/>
      <c r="J156" s="89" t="str">
        <f>IF(I156="","",IF(LEN(I156)=3,CONCATENATE("NC-",VLOOKUP(I156,'U20 Non Counters'!$G$3:$I$86,3,FALSE)),VLOOKUP(I156,Teams!$A$12:$B$29,2,FALSE)))</f>
        <v/>
      </c>
      <c r="K156" s="90">
        <f ca="1">IFERROR(IF(LEN(I156)=1,INDIRECT("'"&amp;J156&amp;"-"&amp;LEFT(I148,3)&amp;"'!H12"),IF(LEN(I156)=2,INDIRECT("'"&amp;J156&amp;"-"&amp;LEFT(I148,3)&amp;"'!H13"),VLOOKUP(I156,'U20 Non Counters'!$G$3:$H$86,2,FALSE))),"")</f>
        <v>0</v>
      </c>
      <c r="L156" s="145"/>
      <c r="M156" s="88" t="str">
        <f>IF(LEFT(I148,3)="U20","",IF(I156="","",IF(OR(L156="DQ",L156="DNF",L156="DNS"),"",IF(LEN(I156)=3,"",IF(MAX(M150:M155)&lt;&gt;8,8,MIN(M150:M155)-1)))))</f>
        <v/>
      </c>
    </row>
    <row r="157" spans="1:13" s="93" customFormat="1" x14ac:dyDescent="0.3">
      <c r="A157" s="88">
        <v>8</v>
      </c>
      <c r="B157" s="35"/>
      <c r="C157" s="89" t="str">
        <f>IF(B157="","",IF(LEN(B157)=3,CONCATENATE("NC-",VLOOKUP(B157,'U20 Non Counters'!$G$3:$I$86,3,FALSE)),VLOOKUP(B157,Teams!$A$12:$B$29,2,FALSE)))</f>
        <v/>
      </c>
      <c r="D157" s="90">
        <f ca="1">IFERROR(IF(LEN(B157)=1,INDIRECT("'"&amp;C157&amp;"-"&amp;LEFT(B148,3)&amp;"'!H12"),IF(LEN(B157)=2,INDIRECT("'"&amp;C157&amp;"-"&amp;LEFT(B148,3)&amp;"'!H13"),VLOOKUP(B157,'U20 Non Counters'!$G$3:$H$86,2,FALSE))),"")</f>
        <v>0</v>
      </c>
      <c r="E157" s="145"/>
      <c r="F157" s="88" t="str">
        <f>IF(LEFT(B148,3)="U20","",IF(B157="","",IF(OR(E157="DQ",E157="DNF",E157="DNS"),"",IF(LEN(B157)=3,"",IF(MAX(F150:F156)&lt;&gt;8,8,MIN(F150:F156)-1)))))</f>
        <v/>
      </c>
      <c r="G157" s="83"/>
      <c r="H157" s="88">
        <v>8</v>
      </c>
      <c r="I157" s="35"/>
      <c r="J157" s="89" t="str">
        <f>IF(I157="","",IF(LEN(I157)=3,CONCATENATE("NC-",VLOOKUP(I157,'U20 Non Counters'!$G$3:$I$86,3,FALSE)),VLOOKUP(I157,Teams!$A$12:$B$29,2,FALSE)))</f>
        <v/>
      </c>
      <c r="K157" s="90">
        <f ca="1">IFERROR(IF(LEN(I157)=1,INDIRECT("'"&amp;J157&amp;"-"&amp;LEFT(I148,3)&amp;"'!H12"),IF(LEN(I157)=2,INDIRECT("'"&amp;J157&amp;"-"&amp;LEFT(I148,3)&amp;"'!H13"),VLOOKUP(I157,'U20 Non Counters'!$G$3:$H$86,2,FALSE))),"")</f>
        <v>0</v>
      </c>
      <c r="L157" s="145"/>
      <c r="M157" s="88" t="str">
        <f>IF(LEFT(I148,3)="U20","",IF(I157="","",IF(OR(L157="DQ",L157="DNF",L157="DNS"),"",IF(LEN(I157)=3,"",IF(MAX(M150:M156)&lt;&gt;8,8,MIN(M150:M156)-1)))))</f>
        <v/>
      </c>
    </row>
    <row r="158" spans="1:13" s="93" customFormat="1" x14ac:dyDescent="0.3">
      <c r="A158" s="98"/>
      <c r="B158" s="98"/>
      <c r="C158" s="99"/>
      <c r="E158" s="105"/>
      <c r="F158" s="98"/>
      <c r="H158" s="98"/>
      <c r="I158" s="98"/>
      <c r="J158" s="99"/>
      <c r="L158" s="105"/>
      <c r="M158" s="98"/>
    </row>
    <row r="159" spans="1:13" s="93" customFormat="1" x14ac:dyDescent="0.3">
      <c r="A159" s="270"/>
      <c r="B159" s="271" t="str">
        <f>'Start lists'!B160</f>
        <v>U17M</v>
      </c>
      <c r="C159" s="233" t="str">
        <f>'Start lists'!C160</f>
        <v>400m</v>
      </c>
      <c r="D159" s="120" t="str">
        <f>'Start lists'!D160</f>
        <v>A string</v>
      </c>
      <c r="E159" s="194" t="s">
        <v>182</v>
      </c>
      <c r="F159" s="145"/>
      <c r="G159" s="83"/>
      <c r="H159" s="270"/>
      <c r="I159" s="271" t="str">
        <f>'Start lists'!I160</f>
        <v>U17M</v>
      </c>
      <c r="J159" s="233" t="str">
        <f>'Start lists'!J160</f>
        <v>400m</v>
      </c>
      <c r="K159" s="120" t="str">
        <f>'Start lists'!K160</f>
        <v>B string</v>
      </c>
      <c r="L159" s="194" t="s">
        <v>182</v>
      </c>
      <c r="M159" s="145"/>
    </row>
    <row r="160" spans="1:13" s="93" customFormat="1" x14ac:dyDescent="0.3">
      <c r="A160" s="122"/>
      <c r="B160" s="117" t="s">
        <v>23</v>
      </c>
      <c r="C160" s="124" t="s">
        <v>17</v>
      </c>
      <c r="D160" s="124" t="s">
        <v>20</v>
      </c>
      <c r="E160" s="148" t="s">
        <v>21</v>
      </c>
      <c r="F160" s="123" t="s">
        <v>22</v>
      </c>
      <c r="G160" s="83"/>
      <c r="H160" s="122"/>
      <c r="I160" s="117" t="s">
        <v>23</v>
      </c>
      <c r="J160" s="124" t="s">
        <v>17</v>
      </c>
      <c r="K160" s="124" t="s">
        <v>20</v>
      </c>
      <c r="L160" s="148" t="s">
        <v>21</v>
      </c>
      <c r="M160" s="123" t="s">
        <v>22</v>
      </c>
    </row>
    <row r="161" spans="1:13" s="93" customFormat="1" x14ac:dyDescent="0.3">
      <c r="A161" s="88">
        <v>1</v>
      </c>
      <c r="B161" s="35">
        <v>3</v>
      </c>
      <c r="C161" s="89" t="str">
        <f>IF(B161="","",IF(LEN(B161)=3,CONCATENATE("NC-",VLOOKUP(B161,'U17 Non Counters'!$B$3:$D$86,3,FALSE)),VLOOKUP(B161,Teams!$A$12:$B$29,2,FALSE)))</f>
        <v>BSAC</v>
      </c>
      <c r="D161" s="90" t="str">
        <f ca="1">IFERROR(IF(LEN(B161)=1,INDIRECT("'"&amp;C161&amp;"-"&amp;LEFT(B159,3)&amp;"'!D12"),IF(LEN(B161)=2,INDIRECT("'"&amp;C161&amp;"-"&amp;LEFT(B159,3)&amp;"'!D13"),VLOOKUP(B161,'U17 Non Counters'!$B$3:$C$86,2,FALSE))),"")</f>
        <v>Craig Strachen</v>
      </c>
      <c r="E161" s="145" t="s">
        <v>466</v>
      </c>
      <c r="F161" s="88">
        <f>IF(LEFT(B159,3)="U20","",IF(B161="","",IF(OR(E161="DQ",E161="DNF",E161="DNS"),"",IF(LEN(B161)=3,"",8))))</f>
        <v>8</v>
      </c>
      <c r="G161" s="83"/>
      <c r="H161" s="88">
        <v>1</v>
      </c>
      <c r="I161" s="35">
        <v>44</v>
      </c>
      <c r="J161" s="89" t="str">
        <f>IF(I161="","",IF(LEN(I161)=3,CONCATENATE("NC-",VLOOKUP(I161,'U17 Non Counters'!$B$3:$D$86,3,FALSE)),VLOOKUP(I161,Teams!$A$12:$B$29,2,FALSE)))</f>
        <v>DHH</v>
      </c>
      <c r="K161" s="90" t="str">
        <f ca="1">IFERROR(IF(LEN(I161)=1,INDIRECT("'"&amp;J161&amp;"-"&amp;LEFT(I159,3)&amp;"'!D12"),IF(LEN(I161)=2,INDIRECT("'"&amp;J161&amp;"-"&amp;LEFT(I159,3)&amp;"'!D13"),VLOOKUP(I161,'U17 Non Counters'!$B$3:$C$86,2,FALSE))),"")</f>
        <v>Jamie Reid</v>
      </c>
      <c r="L161" s="145" t="s">
        <v>472</v>
      </c>
      <c r="M161" s="88">
        <f>IF(LEFT(I159,3)="U20","",IF(I161="","",IF(OR(L161="DQ",L161="DNF",L161="DNS"),"",IF(LEN(I161)=3,"",8))))</f>
        <v>8</v>
      </c>
    </row>
    <row r="162" spans="1:13" s="93" customFormat="1" x14ac:dyDescent="0.3">
      <c r="A162" s="88">
        <v>2</v>
      </c>
      <c r="B162" s="35">
        <v>1</v>
      </c>
      <c r="C162" s="89" t="str">
        <f>IF(B162="","",IF(LEN(B162)=3,CONCATENATE("NC-",VLOOKUP(B162,'U17 Non Counters'!$B$3:$D$86,3,FALSE)),VLOOKUP(B162,Teams!$A$12:$B$29,2,FALSE)))</f>
        <v>AAAC</v>
      </c>
      <c r="D162" s="90" t="str">
        <f ca="1">IFERROR(IF(LEN(B162)=1,INDIRECT("'"&amp;C162&amp;"-"&amp;LEFT(B159,3)&amp;"'!D12"),IF(LEN(B162)=2,INDIRECT("'"&amp;C162&amp;"-"&amp;LEFT(B159,3)&amp;"'!D13"),VLOOKUP(B162,'U17 Non Counters'!$B$3:$C$86,2,FALSE))),"")</f>
        <v>James McIntosh</v>
      </c>
      <c r="E162" s="145" t="s">
        <v>467</v>
      </c>
      <c r="F162" s="88">
        <f>IF(LEFT(B159,3)="U20","",IF(B162="","",IF(OR(E162="DQ",E162="DNF",E162="DNS"),"",IF(LEN(B162)=3,"",IF(F161="",8,MIN(F161)-1)))))</f>
        <v>7</v>
      </c>
      <c r="G162" s="83"/>
      <c r="H162" s="88">
        <v>2</v>
      </c>
      <c r="I162" s="35">
        <v>66</v>
      </c>
      <c r="J162" s="89" t="str">
        <f>IF(I162="","",IF(LEN(I162)=3,CONCATENATE("NC-",VLOOKUP(I162,'U17 Non Counters'!$B$3:$D$86,3,FALSE)),VLOOKUP(I162,Teams!$A$12:$B$29,2,FALSE)))</f>
        <v>ISA</v>
      </c>
      <c r="K162" s="90" t="str">
        <f ca="1">IFERROR(IF(LEN(I162)=1,INDIRECT("'"&amp;J162&amp;"-"&amp;LEFT(I159,3)&amp;"'!D12"),IF(LEN(I162)=2,INDIRECT("'"&amp;J162&amp;"-"&amp;LEFT(I159,3)&amp;"'!D13"),VLOOKUP(I162,'U17 Non Counters'!$B$3:$C$86,2,FALSE))),"")</f>
        <v>Shay Regan</v>
      </c>
      <c r="L162" s="145" t="s">
        <v>473</v>
      </c>
      <c r="M162" s="88">
        <f>IF(LEFT(I159,3)="U20","",IF(I162="","",IF(OR(L162="DQ",L162="DNF",L162="DNS"),"",IF(LEN(I162)=3,"",IF(M161="",8,MIN(M161)-1)))))</f>
        <v>7</v>
      </c>
    </row>
    <row r="163" spans="1:13" s="93" customFormat="1" x14ac:dyDescent="0.3">
      <c r="A163" s="88">
        <v>3</v>
      </c>
      <c r="B163" s="35">
        <v>6</v>
      </c>
      <c r="C163" s="89" t="str">
        <f>IF(B163="","",IF(LEN(B163)=3,CONCATENATE("NC-",VLOOKUP(B163,'U17 Non Counters'!$B$3:$D$86,3,FALSE)),VLOOKUP(B163,Teams!$A$12:$B$29,2,FALSE)))</f>
        <v>ISA</v>
      </c>
      <c r="D163" s="90" t="str">
        <f ca="1">IFERROR(IF(LEN(B163)=1,INDIRECT("'"&amp;C163&amp;"-"&amp;LEFT(B159,3)&amp;"'!D12"),IF(LEN(B163)=2,INDIRECT("'"&amp;C163&amp;"-"&amp;LEFT(B159,3)&amp;"'!D13"),VLOOKUP(B163,'U17 Non Counters'!$B$3:$C$86,2,FALSE))),"")</f>
        <v>Lewis Barclay</v>
      </c>
      <c r="E163" s="145" t="s">
        <v>468</v>
      </c>
      <c r="F163" s="88">
        <f>IF(LEFT(B159,3)="U20","",IF(B163="","",IF(OR(E163="DQ",E163="DNF",E163="DNS"),"",IF(LEN(B163)=3,"",IF(MAX(F161:F162)&lt;&gt;8,8,MIN(F161:F162)-1)))))</f>
        <v>6</v>
      </c>
      <c r="G163" s="83"/>
      <c r="H163" s="88">
        <v>3</v>
      </c>
      <c r="I163" s="35">
        <v>33</v>
      </c>
      <c r="J163" s="89" t="str">
        <f>IF(I163="","",IF(LEN(I163)=3,CONCATENATE("NC-",VLOOKUP(I163,'U17 Non Counters'!$B$3:$D$86,3,FALSE)),VLOOKUP(I163,Teams!$A$12:$B$29,2,FALSE)))</f>
        <v>BSAC</v>
      </c>
      <c r="K163" s="90" t="str">
        <f ca="1">IFERROR(IF(LEN(I163)=1,INDIRECT("'"&amp;J163&amp;"-"&amp;LEFT(I159,3)&amp;"'!D12"),IF(LEN(I163)=2,INDIRECT("'"&amp;J163&amp;"-"&amp;LEFT(I159,3)&amp;"'!D13"),VLOOKUP(I163,'U17 Non Counters'!$B$3:$C$86,2,FALSE))),"")</f>
        <v>Ralph Silcock</v>
      </c>
      <c r="L163" s="145" t="s">
        <v>474</v>
      </c>
      <c r="M163" s="88">
        <f>IF(LEFT(I159,3)="U20","",IF(I163="","",IF(OR(L163="DQ",L163="DNF",L163="DNS"),"",IF(LEN(I163)=3,"",IF(MAX(M161:M162)&lt;&gt;8,8,MIN(M161:M162)-1)))))</f>
        <v>6</v>
      </c>
    </row>
    <row r="164" spans="1:13" s="93" customFormat="1" x14ac:dyDescent="0.3">
      <c r="A164" s="88">
        <v>4</v>
      </c>
      <c r="B164" s="35">
        <v>4</v>
      </c>
      <c r="C164" s="89" t="str">
        <f>IF(B164="","",IF(LEN(B164)=3,CONCATENATE("NC-",VLOOKUP(B164,'U17 Non Counters'!$B$3:$D$86,3,FALSE)),VLOOKUP(B164,Teams!$A$12:$B$29,2,FALSE)))</f>
        <v>DHH</v>
      </c>
      <c r="D164" s="90" t="str">
        <f ca="1">IFERROR(IF(LEN(B164)=1,INDIRECT("'"&amp;C164&amp;"-"&amp;LEFT(B159,3)&amp;"'!D12"),IF(LEN(B164)=2,INDIRECT("'"&amp;C164&amp;"-"&amp;LEFT(B159,3)&amp;"'!D13"),VLOOKUP(B164,'U17 Non Counters'!$B$3:$C$86,2,FALSE))),"")</f>
        <v>Chuka Akunna</v>
      </c>
      <c r="E164" s="145" t="s">
        <v>469</v>
      </c>
      <c r="F164" s="88">
        <f>IF(LEFT(B159,3)="U20","",IF(B164="","",IF(OR(E164="DQ",E164="DNF",E164="DNS"),"",IF(LEN(B164)=3,"",IF(MAX(F161:F163)&lt;&gt;8,8,MIN(F161:F163)-1)))))</f>
        <v>5</v>
      </c>
      <c r="G164" s="83"/>
      <c r="H164" s="88">
        <v>4</v>
      </c>
      <c r="I164" s="35">
        <v>11</v>
      </c>
      <c r="J164" s="89" t="str">
        <f>IF(I164="","",IF(LEN(I164)=3,CONCATENATE("NC-",VLOOKUP(I164,'U17 Non Counters'!$B$3:$D$86,3,FALSE)),VLOOKUP(I164,Teams!$A$12:$B$29,2,FALSE)))</f>
        <v>AAAC</v>
      </c>
      <c r="K164" s="90" t="str">
        <f ca="1">IFERROR(IF(LEN(I164)=1,INDIRECT("'"&amp;J164&amp;"-"&amp;LEFT(I159,3)&amp;"'!D12"),IF(LEN(I164)=2,INDIRECT("'"&amp;J164&amp;"-"&amp;LEFT(I159,3)&amp;"'!D13"),VLOOKUP(I164,'U17 Non Counters'!$B$3:$C$86,2,FALSE))),"")</f>
        <v>Adam Brown</v>
      </c>
      <c r="L164" s="145" t="s">
        <v>475</v>
      </c>
      <c r="M164" s="88">
        <f>IF(LEFT(I159,3)="U20","",IF(I164="","",IF(OR(L164="DQ",L164="DNF",L164="DNS"),"",IF(LEN(I164)=3,"",IF(MAX(M161:M163)&lt;&gt;8,8,MIN(M161:M163)-1)))))</f>
        <v>5</v>
      </c>
    </row>
    <row r="165" spans="1:13" s="93" customFormat="1" x14ac:dyDescent="0.3">
      <c r="A165" s="88">
        <v>5</v>
      </c>
      <c r="B165" s="35">
        <v>8</v>
      </c>
      <c r="C165" s="89" t="str">
        <f>IF(B165="","",IF(LEN(B165)=3,CONCATENATE("NC-",VLOOKUP(B165,'U17 Non Counters'!$B$3:$D$86,3,FALSE)),VLOOKUP(B165,Teams!$A$12:$B$29,2,FALSE)))</f>
        <v>TN</v>
      </c>
      <c r="D165" s="90" t="str">
        <f ca="1">IFERROR(IF(LEN(B165)=1,INDIRECT("'"&amp;C165&amp;"-"&amp;LEFT(B159,3)&amp;"'!D12"),IF(LEN(B165)=2,INDIRECT("'"&amp;C165&amp;"-"&amp;LEFT(B159,3)&amp;"'!D13"),VLOOKUP(B165,'U17 Non Counters'!$B$3:$C$86,2,FALSE))),"")</f>
        <v>DANNY MCPAKE</v>
      </c>
      <c r="E165" s="145" t="s">
        <v>470</v>
      </c>
      <c r="F165" s="88">
        <f>IF(LEFT(B159,3)="U20","",IF(B165="","",IF(OR(E165="DQ",E165="DNF",E165="DNS"),"",IF(LEN(B165)=3,"",IF(MAX(F161:F164)&lt;&gt;8,8,MIN(F161:F164)-1)))))</f>
        <v>4</v>
      </c>
      <c r="G165" s="83"/>
      <c r="H165" s="88">
        <v>5</v>
      </c>
      <c r="I165" s="35">
        <v>88</v>
      </c>
      <c r="J165" s="89" t="str">
        <f>IF(I165="","",IF(LEN(I165)=3,CONCATENATE("NC-",VLOOKUP(I165,'U17 Non Counters'!$B$3:$D$86,3,FALSE)),VLOOKUP(I165,Teams!$A$12:$B$29,2,FALSE)))</f>
        <v>TN</v>
      </c>
      <c r="K165" s="90" t="str">
        <f ca="1">IFERROR(IF(LEN(I165)=1,INDIRECT("'"&amp;J165&amp;"-"&amp;LEFT(I159,3)&amp;"'!D12"),IF(LEN(I165)=2,INDIRECT("'"&amp;J165&amp;"-"&amp;LEFT(I159,3)&amp;"'!D13"),VLOOKUP(I165,'U17 Non Counters'!$B$3:$C$86,2,FALSE))),"")</f>
        <v>DAVID SCOTT</v>
      </c>
      <c r="L165" s="145" t="s">
        <v>427</v>
      </c>
      <c r="M165" s="88">
        <f>IF(LEFT(I159,3)="U20","",IF(I165="","",IF(OR(L165="DQ",L165="DNF",L165="DNS"),"",IF(LEN(I165)=3,"",IF(MAX(M161:M164)&lt;&gt;8,8,MIN(M161:M164)-1)))))</f>
        <v>4</v>
      </c>
    </row>
    <row r="166" spans="1:13" s="93" customFormat="1" x14ac:dyDescent="0.3">
      <c r="A166" s="88">
        <v>6</v>
      </c>
      <c r="B166" s="35">
        <v>7</v>
      </c>
      <c r="C166" s="89" t="str">
        <f>IF(B166="","",IF(LEN(B166)=3,CONCATENATE("NC-",VLOOKUP(B166,'U17 Non Counters'!$B$3:$D$86,3,FALSE)),VLOOKUP(B166,Teams!$A$12:$B$29,2,FALSE)))</f>
        <v>MAC_PSH</v>
      </c>
      <c r="D166" s="90" t="str">
        <f ca="1">IFERROR(IF(LEN(B166)=1,INDIRECT("'"&amp;C166&amp;"-"&amp;LEFT(B159,3)&amp;"'!D12"),IF(LEN(B166)=2,INDIRECT("'"&amp;C166&amp;"-"&amp;LEFT(B159,3)&amp;"'!D13"),VLOOKUP(B166,'U17 Non Counters'!$B$3:$C$86,2,FALSE))),"")</f>
        <v>Ben Henderson</v>
      </c>
      <c r="E166" s="145" t="s">
        <v>471</v>
      </c>
      <c r="F166" s="88">
        <f>IF(LEFT(B159,3)="U20","",IF(B166="","",IF(OR(E166="DQ",E166="DNF",E166="DNS"),"",IF(LEN(B166)=3,"",IF(MAX(F161:F165)&lt;&gt;8,8,MIN(F161:F165)-1)))))</f>
        <v>3</v>
      </c>
      <c r="G166" s="83"/>
      <c r="H166" s="88">
        <v>6</v>
      </c>
      <c r="I166" s="35"/>
      <c r="J166" s="89" t="str">
        <f>IF(I166="","",IF(LEN(I166)=3,CONCATENATE("NC-",VLOOKUP(I166,'U17 Non Counters'!$B$3:$D$86,3,FALSE)),VLOOKUP(I166,Teams!$A$12:$B$29,2,FALSE)))</f>
        <v/>
      </c>
      <c r="K166" s="90">
        <f ca="1">IFERROR(IF(LEN(I166)=1,INDIRECT("'"&amp;J166&amp;"-"&amp;LEFT(I159,3)&amp;"'!D12"),IF(LEN(I166)=2,INDIRECT("'"&amp;J166&amp;"-"&amp;LEFT(I159,3)&amp;"'!D13"),VLOOKUP(I166,'U17 Non Counters'!$B$3:$C$86,2,FALSE))),"")</f>
        <v>0</v>
      </c>
      <c r="L166" s="145"/>
      <c r="M166" s="88" t="str">
        <f>IF(LEFT(I159,3)="U20","",IF(I166="","",IF(OR(L166="DQ",L166="DNF",L166="DNS"),"",IF(LEN(I166)=3,"",IF(MAX(M161:M165)&lt;&gt;8,8,MIN(M161:M165)-1)))))</f>
        <v/>
      </c>
    </row>
    <row r="167" spans="1:13" s="93" customFormat="1" x14ac:dyDescent="0.3">
      <c r="A167" s="88">
        <v>7</v>
      </c>
      <c r="B167" s="35"/>
      <c r="C167" s="89" t="str">
        <f>IF(B167="","",IF(LEN(B167)=3,CONCATENATE("NC-",VLOOKUP(B167,'U17 Non Counters'!$B$3:$D$86,3,FALSE)),VLOOKUP(B167,Teams!$A$12:$B$29,2,FALSE)))</f>
        <v/>
      </c>
      <c r="D167" s="90">
        <f ca="1">IFERROR(IF(LEN(B167)=1,INDIRECT("'"&amp;C167&amp;"-"&amp;LEFT(B159,3)&amp;"'!D12"),IF(LEN(B167)=2,INDIRECT("'"&amp;C167&amp;"-"&amp;LEFT(B159,3)&amp;"'!D13"),VLOOKUP(B167,'U17 Non Counters'!$B$3:$C$86,2,FALSE))),"")</f>
        <v>0</v>
      </c>
      <c r="E167" s="145"/>
      <c r="F167" s="88" t="str">
        <f>IF(LEFT(B159,3)="U20","",IF(B167="","",IF(OR(E167="DQ",E167="DNF",E167="DNS"),"",IF(LEN(B167)=3,"",IF(MAX(F161:F166)&lt;&gt;8,8,MIN(F161:F166)-1)))))</f>
        <v/>
      </c>
      <c r="G167" s="83"/>
      <c r="H167" s="88">
        <v>7</v>
      </c>
      <c r="I167" s="35"/>
      <c r="J167" s="89" t="str">
        <f>IF(I167="","",IF(LEN(I167)=3,CONCATENATE("NC-",VLOOKUP(I167,'U17 Non Counters'!$B$3:$D$86,3,FALSE)),VLOOKUP(I167,Teams!$A$12:$B$29,2,FALSE)))</f>
        <v/>
      </c>
      <c r="K167" s="90">
        <f ca="1">IFERROR(IF(LEN(I167)=1,INDIRECT("'"&amp;J167&amp;"-"&amp;LEFT(I159,3)&amp;"'!D12"),IF(LEN(I167)=2,INDIRECT("'"&amp;J167&amp;"-"&amp;LEFT(I159,3)&amp;"'!D13"),VLOOKUP(I167,'U17 Non Counters'!$B$3:$C$86,2,FALSE))),"")</f>
        <v>0</v>
      </c>
      <c r="L167" s="145"/>
      <c r="M167" s="88" t="str">
        <f>IF(LEFT(I159,3)="U20","",IF(I167="","",IF(OR(L167="DQ",L167="DNF",L167="DNS"),"",IF(LEN(I167)=3,"",IF(MAX(M161:M166)&lt;&gt;8,8,MIN(M161:M166)-1)))))</f>
        <v/>
      </c>
    </row>
    <row r="168" spans="1:13" s="93" customFormat="1" x14ac:dyDescent="0.3">
      <c r="A168" s="88">
        <v>8</v>
      </c>
      <c r="B168" s="35"/>
      <c r="C168" s="89" t="str">
        <f>IF(B168="","",IF(LEN(B168)=3,CONCATENATE("NC-",VLOOKUP(B168,'U17 Non Counters'!$B$3:$D$86,3,FALSE)),VLOOKUP(B168,Teams!$A$12:$B$29,2,FALSE)))</f>
        <v/>
      </c>
      <c r="D168" s="90">
        <f ca="1">IFERROR(IF(LEN(B168)=1,INDIRECT("'"&amp;C168&amp;"-"&amp;LEFT(B159,3)&amp;"'!D12"),IF(LEN(B168)=2,INDIRECT("'"&amp;C168&amp;"-"&amp;LEFT(B159,3)&amp;"'!D13"),VLOOKUP(B168,'U17 Non Counters'!$B$3:$C$86,2,FALSE))),"")</f>
        <v>0</v>
      </c>
      <c r="E168" s="145"/>
      <c r="F168" s="88" t="str">
        <f>IF(LEFT(B159,3)="U20","",IF(B168="","",IF(OR(E168="DQ",E168="DNF",E168="DNS"),"",IF(LEN(B168)=3,"",IF(MAX(F161:F167)&lt;&gt;8,8,MIN(F161:F167)-1)))))</f>
        <v/>
      </c>
      <c r="G168" s="83"/>
      <c r="H168" s="88">
        <v>8</v>
      </c>
      <c r="I168" s="35"/>
      <c r="J168" s="89" t="str">
        <f>IF(I168="","",IF(LEN(I168)=3,CONCATENATE("NC-",VLOOKUP(I168,'U17 Non Counters'!$B$3:$D$86,3,FALSE)),VLOOKUP(I168,Teams!$A$12:$B$29,2,FALSE)))</f>
        <v/>
      </c>
      <c r="K168" s="90">
        <f ca="1">IFERROR(IF(LEN(I168)=1,INDIRECT("'"&amp;J168&amp;"-"&amp;LEFT(I159,3)&amp;"'!D12"),IF(LEN(I168)=2,INDIRECT("'"&amp;J168&amp;"-"&amp;LEFT(I159,3)&amp;"'!D13"),VLOOKUP(I168,'U17 Non Counters'!$B$3:$C$86,2,FALSE))),"")</f>
        <v>0</v>
      </c>
      <c r="L168" s="145"/>
      <c r="M168" s="88" t="str">
        <f>IF(LEFT(I159,3)="U20","",IF(I168="","",IF(OR(L168="DQ",L168="DNF",L168="DNS"),"",IF(LEN(I168)=3,"",IF(MAX(M161:M167)&lt;&gt;8,8,MIN(M161:M167)-1)))))</f>
        <v/>
      </c>
    </row>
    <row r="169" spans="1:13" s="93" customFormat="1" x14ac:dyDescent="0.3">
      <c r="A169" s="98"/>
      <c r="B169" s="98"/>
      <c r="C169" s="99"/>
      <c r="E169" s="105"/>
      <c r="F169" s="98"/>
      <c r="H169" s="98"/>
      <c r="I169" s="98"/>
      <c r="J169" s="99"/>
      <c r="L169" s="105"/>
      <c r="M169" s="98"/>
    </row>
    <row r="170" spans="1:13" s="93" customFormat="1" x14ac:dyDescent="0.3">
      <c r="A170" s="270"/>
      <c r="B170" s="271" t="str">
        <f>'Start lists'!B171</f>
        <v>U20M</v>
      </c>
      <c r="C170" s="233" t="str">
        <f>'Start lists'!C171</f>
        <v>400m</v>
      </c>
      <c r="D170" s="120" t="str">
        <f>'Start lists'!D171</f>
        <v>A string</v>
      </c>
      <c r="E170" s="194" t="s">
        <v>182</v>
      </c>
      <c r="F170" s="145"/>
      <c r="G170" s="83"/>
      <c r="H170" s="270"/>
      <c r="I170" s="271" t="str">
        <f>'Start lists'!I171</f>
        <v>U20M</v>
      </c>
      <c r="J170" s="233" t="str">
        <f>'Start lists'!J171</f>
        <v>400m</v>
      </c>
      <c r="K170" s="120" t="str">
        <f>'Start lists'!K171</f>
        <v>B string</v>
      </c>
      <c r="L170" s="194" t="s">
        <v>182</v>
      </c>
      <c r="M170" s="145"/>
    </row>
    <row r="171" spans="1:13" s="93" customFormat="1" x14ac:dyDescent="0.3">
      <c r="A171" s="122"/>
      <c r="B171" s="117" t="s">
        <v>23</v>
      </c>
      <c r="C171" s="124" t="s">
        <v>17</v>
      </c>
      <c r="D171" s="124" t="s">
        <v>20</v>
      </c>
      <c r="E171" s="148" t="s">
        <v>21</v>
      </c>
      <c r="F171" s="123" t="s">
        <v>22</v>
      </c>
      <c r="G171" s="83"/>
      <c r="H171" s="122"/>
      <c r="I171" s="117" t="s">
        <v>23</v>
      </c>
      <c r="J171" s="124" t="s">
        <v>17</v>
      </c>
      <c r="K171" s="124" t="s">
        <v>20</v>
      </c>
      <c r="L171" s="148" t="s">
        <v>21</v>
      </c>
      <c r="M171" s="123" t="s">
        <v>22</v>
      </c>
    </row>
    <row r="172" spans="1:13" s="93" customFormat="1" x14ac:dyDescent="0.3">
      <c r="A172" s="88">
        <v>1</v>
      </c>
      <c r="B172" s="35">
        <v>6</v>
      </c>
      <c r="C172" s="89" t="str">
        <f>IF(B172="","",IF(LEN(B172)=3,CONCATENATE("NC-",VLOOKUP(B172,'U20 Non Counters'!$B$3:$D$86,3,FALSE)),VLOOKUP(B172,Teams!$A$12:$B$29,2,FALSE)))</f>
        <v>ISA</v>
      </c>
      <c r="D172" s="90" t="str">
        <f ca="1">IFERROR(IF(LEN(B172)=1,INDIRECT("'"&amp;C172&amp;"-"&amp;LEFT(B170,3)&amp;"'!D12"),IF(LEN(B172)=2,INDIRECT("'"&amp;C172&amp;"-"&amp;LEFT(B170,3)&amp;"'!D13"),VLOOKUP(B172,'U20 Non Counters'!$B$3:$C$86,2,FALSE))),"")</f>
        <v>Bobby Laurenson</v>
      </c>
      <c r="E172" s="145" t="s">
        <v>460</v>
      </c>
      <c r="F172" s="88" t="str">
        <f>IF(LEFT(B170,3)="U20","",IF(B172="","",IF(OR(E172="DQ",E172="DNF",E172="DNS"),"",IF(LEN(B172)=3,"",8))))</f>
        <v/>
      </c>
      <c r="G172" s="83"/>
      <c r="H172" s="88">
        <v>1</v>
      </c>
      <c r="I172" s="35">
        <v>66</v>
      </c>
      <c r="J172" s="89" t="str">
        <f>IF(I172="","",IF(LEN(I172)=3,CONCATENATE("NC-",VLOOKUP(I172,'U20 Non Counters'!$B$3:$D$86,3,FALSE)),VLOOKUP(I172,Teams!$A$12:$B$29,2,FALSE)))</f>
        <v>ISA</v>
      </c>
      <c r="K172" s="90" t="str">
        <f ca="1">IFERROR(IF(LEN(I172)=1,INDIRECT("'"&amp;J172&amp;"-"&amp;LEFT(I170,3)&amp;"'!D12"),IF(LEN(I172)=2,INDIRECT("'"&amp;J172&amp;"-"&amp;LEFT(I170,3)&amp;"'!D13"),VLOOKUP(I172,'U20 Non Counters'!$B$3:$C$86,2,FALSE))),"")</f>
        <v>Ross Budge</v>
      </c>
      <c r="L172" s="145" t="s">
        <v>463</v>
      </c>
      <c r="M172" s="88" t="str">
        <f>IF(LEFT(I170,3)="U20","",IF(I172="","",IF(OR(L172="DQ",L172="DNF",L172="DNS"),"",IF(LEN(I172)=3,"",8))))</f>
        <v/>
      </c>
    </row>
    <row r="173" spans="1:13" s="93" customFormat="1" x14ac:dyDescent="0.3">
      <c r="A173" s="88">
        <v>2</v>
      </c>
      <c r="B173" s="35">
        <v>8</v>
      </c>
      <c r="C173" s="89" t="str">
        <f>IF(B173="","",IF(LEN(B173)=3,CONCATENATE("NC-",VLOOKUP(B173,'U20 Non Counters'!$B$3:$D$86,3,FALSE)),VLOOKUP(B173,Teams!$A$12:$B$29,2,FALSE)))</f>
        <v>TN</v>
      </c>
      <c r="D173" s="90" t="str">
        <f ca="1">IFERROR(IF(LEN(B173)=1,INDIRECT("'"&amp;C173&amp;"-"&amp;LEFT(B170,3)&amp;"'!D12"),IF(LEN(B173)=2,INDIRECT("'"&amp;C173&amp;"-"&amp;LEFT(B170,3)&amp;"'!D13"),VLOOKUP(B173,'U20 Non Counters'!$B$3:$C$86,2,FALSE))),"")</f>
        <v>ANDREW STOKER</v>
      </c>
      <c r="E173" s="145" t="s">
        <v>461</v>
      </c>
      <c r="F173" s="88" t="str">
        <f>IF(LEFT(B170,3)="U20","",IF(B173="","",IF(OR(E173="DQ",E173="DNF",E173="DNS"),"",IF(LEN(B173)=3,"",IF(F172="",8,MIN(F172)-1)))))</f>
        <v/>
      </c>
      <c r="G173" s="83"/>
      <c r="H173" s="88">
        <v>2</v>
      </c>
      <c r="I173" s="35">
        <v>44</v>
      </c>
      <c r="J173" s="89" t="str">
        <f>IF(I173="","",IF(LEN(I173)=3,CONCATENATE("NC-",VLOOKUP(I173,'U20 Non Counters'!$B$3:$D$86,3,FALSE)),VLOOKUP(I173,Teams!$A$12:$B$29,2,FALSE)))</f>
        <v>DHH</v>
      </c>
      <c r="K173" s="90" t="str">
        <f ca="1">IFERROR(IF(LEN(I173)=1,INDIRECT("'"&amp;J173&amp;"-"&amp;LEFT(I170,3)&amp;"'!D12"),IF(LEN(I173)=2,INDIRECT("'"&amp;J173&amp;"-"&amp;LEFT(I170,3)&amp;"'!D13"),VLOOKUP(I173,'U20 Non Counters'!$B$3:$C$86,2,FALSE))),"")</f>
        <v>Angus McDonald</v>
      </c>
      <c r="L173" s="145" t="s">
        <v>464</v>
      </c>
      <c r="M173" s="88" t="str">
        <f>IF(LEFT(I170,3)="U20","",IF(I173="","",IF(OR(L173="DQ",L173="DNF",L173="DNS"),"",IF(LEN(I173)=3,"",IF(M172="",8,MIN(M172)-1)))))</f>
        <v/>
      </c>
    </row>
    <row r="174" spans="1:13" s="93" customFormat="1" x14ac:dyDescent="0.3">
      <c r="A174" s="88">
        <v>3</v>
      </c>
      <c r="B174" s="35">
        <v>4</v>
      </c>
      <c r="C174" s="89" t="str">
        <f>IF(B174="","",IF(LEN(B174)=3,CONCATENATE("NC-",VLOOKUP(B174,'U20 Non Counters'!$B$3:$D$86,3,FALSE)),VLOOKUP(B174,Teams!$A$12:$B$29,2,FALSE)))</f>
        <v>DHH</v>
      </c>
      <c r="D174" s="90" t="str">
        <f ca="1">IFERROR(IF(LEN(B174)=1,INDIRECT("'"&amp;C174&amp;"-"&amp;LEFT(B170,3)&amp;"'!D12"),IF(LEN(B174)=2,INDIRECT("'"&amp;C174&amp;"-"&amp;LEFT(B170,3)&amp;"'!D13"),VLOOKUP(B174,'U20 Non Counters'!$B$3:$C$86,2,FALSE))),"")</f>
        <v>Kris Hernandez</v>
      </c>
      <c r="E174" s="145" t="s">
        <v>350</v>
      </c>
      <c r="F174" s="88" t="str">
        <f>IF(LEFT(B170,3)="U20","",IF(B174="","",IF(OR(E174="DQ",E174="DNF",E174="DNS"),"",IF(LEN(B174)=3,"",IF(MAX(F172:F173)&lt;&gt;8,8,MIN(F172:F173)-1)))))</f>
        <v/>
      </c>
      <c r="G174" s="83"/>
      <c r="H174" s="88">
        <v>3</v>
      </c>
      <c r="I174" s="35">
        <v>88</v>
      </c>
      <c r="J174" s="89" t="str">
        <f>IF(I174="","",IF(LEN(I174)=3,CONCATENATE("NC-",VLOOKUP(I174,'U20 Non Counters'!$B$3:$D$86,3,FALSE)),VLOOKUP(I174,Teams!$A$12:$B$29,2,FALSE)))</f>
        <v>TN</v>
      </c>
      <c r="K174" s="90" t="str">
        <f ca="1">IFERROR(IF(LEN(I174)=1,INDIRECT("'"&amp;J174&amp;"-"&amp;LEFT(I170,3)&amp;"'!D12"),IF(LEN(I174)=2,INDIRECT("'"&amp;J174&amp;"-"&amp;LEFT(I170,3)&amp;"'!D13"),VLOOKUP(I174,'U20 Non Counters'!$B$3:$C$86,2,FALSE))),"")</f>
        <v>SAM ANDERSON</v>
      </c>
      <c r="L174" s="145" t="s">
        <v>465</v>
      </c>
      <c r="M174" s="88" t="str">
        <f>IF(LEFT(I170,3)="U20","",IF(I174="","",IF(OR(L174="DQ",L174="DNF",L174="DNS"),"",IF(LEN(I174)=3,"",IF(MAX(M172:M173)&lt;&gt;8,8,MIN(M172:M173)-1)))))</f>
        <v/>
      </c>
    </row>
    <row r="175" spans="1:13" s="93" customFormat="1" x14ac:dyDescent="0.3">
      <c r="A175" s="88">
        <v>4</v>
      </c>
      <c r="B175" s="35">
        <v>1</v>
      </c>
      <c r="C175" s="89" t="str">
        <f>IF(B175="","",IF(LEN(B175)=3,CONCATENATE("NC-",VLOOKUP(B175,'U20 Non Counters'!$B$3:$D$86,3,FALSE)),VLOOKUP(B175,Teams!$A$12:$B$29,2,FALSE)))</f>
        <v>AAAC</v>
      </c>
      <c r="D175" s="90" t="str">
        <f ca="1">IFERROR(IF(LEN(B175)=1,INDIRECT("'"&amp;C175&amp;"-"&amp;LEFT(B170,3)&amp;"'!D12"),IF(LEN(B175)=2,INDIRECT("'"&amp;C175&amp;"-"&amp;LEFT(B170,3)&amp;"'!D13"),VLOOKUP(B175,'U20 Non Counters'!$B$3:$C$86,2,FALSE))),"")</f>
        <v>Callum Davidson</v>
      </c>
      <c r="E175" s="145" t="s">
        <v>462</v>
      </c>
      <c r="F175" s="88" t="str">
        <f>IF(LEFT(B170,3)="U20","",IF(B175="","",IF(OR(E175="DQ",E175="DNF",E175="DNS"),"",IF(LEN(B175)=3,"",IF(MAX(F172:F174)&lt;&gt;8,8,MIN(F172:F174)-1)))))</f>
        <v/>
      </c>
      <c r="G175" s="83"/>
      <c r="H175" s="88">
        <v>4</v>
      </c>
      <c r="I175" s="35"/>
      <c r="J175" s="89" t="str">
        <f>IF(I175="","",IF(LEN(I175)=3,CONCATENATE("NC-",VLOOKUP(I175,'U20 Non Counters'!$B$3:$D$86,3,FALSE)),VLOOKUP(I175,Teams!$A$12:$B$29,2,FALSE)))</f>
        <v/>
      </c>
      <c r="K175" s="90">
        <f ca="1">IFERROR(IF(LEN(I175)=1,INDIRECT("'"&amp;J175&amp;"-"&amp;LEFT(I170,3)&amp;"'!D12"),IF(LEN(I175)=2,INDIRECT("'"&amp;J175&amp;"-"&amp;LEFT(I170,3)&amp;"'!D13"),VLOOKUP(I175,'U20 Non Counters'!$B$3:$C$86,2,FALSE))),"")</f>
        <v>0</v>
      </c>
      <c r="L175" s="145"/>
      <c r="M175" s="88" t="str">
        <f>IF(LEFT(I170,3)="U20","",IF(I175="","",IF(OR(L175="DQ",L175="DNF",L175="DNS"),"",IF(LEN(I175)=3,"",IF(MAX(M172:M174)&lt;&gt;8,8,MIN(M172:M174)-1)))))</f>
        <v/>
      </c>
    </row>
    <row r="176" spans="1:13" s="93" customFormat="1" x14ac:dyDescent="0.3">
      <c r="A176" s="88">
        <v>5</v>
      </c>
      <c r="B176" s="35"/>
      <c r="C176" s="89" t="str">
        <f>IF(B176="","",IF(LEN(B176)=3,CONCATENATE("NC-",VLOOKUP(B176,'U20 Non Counters'!$B$3:$D$86,3,FALSE)),VLOOKUP(B176,Teams!$A$12:$B$29,2,FALSE)))</f>
        <v/>
      </c>
      <c r="D176" s="90">
        <f ca="1">IFERROR(IF(LEN(B176)=1,INDIRECT("'"&amp;C176&amp;"-"&amp;LEFT(B170,3)&amp;"'!D12"),IF(LEN(B176)=2,INDIRECT("'"&amp;C176&amp;"-"&amp;LEFT(B170,3)&amp;"'!D13"),VLOOKUP(B176,'U20 Non Counters'!$B$3:$C$86,2,FALSE))),"")</f>
        <v>0</v>
      </c>
      <c r="E176" s="145"/>
      <c r="F176" s="88" t="str">
        <f>IF(LEFT(B170,3)="U20","",IF(B176="","",IF(OR(E176="DQ",E176="DNF",E176="DNS"),"",IF(LEN(B176)=3,"",IF(MAX(F172:F175)&lt;&gt;8,8,MIN(F172:F175)-1)))))</f>
        <v/>
      </c>
      <c r="G176" s="83"/>
      <c r="H176" s="88">
        <v>5</v>
      </c>
      <c r="I176" s="35"/>
      <c r="J176" s="89" t="str">
        <f>IF(I176="","",IF(LEN(I176)=3,CONCATENATE("NC-",VLOOKUP(I176,'U20 Non Counters'!$B$3:$D$86,3,FALSE)),VLOOKUP(I176,Teams!$A$12:$B$29,2,FALSE)))</f>
        <v/>
      </c>
      <c r="K176" s="90">
        <f ca="1">IFERROR(IF(LEN(I176)=1,INDIRECT("'"&amp;J176&amp;"-"&amp;LEFT(I170,3)&amp;"'!D12"),IF(LEN(I176)=2,INDIRECT("'"&amp;J176&amp;"-"&amp;LEFT(I170,3)&amp;"'!D13"),VLOOKUP(I176,'U20 Non Counters'!$B$3:$C$86,2,FALSE))),"")</f>
        <v>0</v>
      </c>
      <c r="L176" s="145"/>
      <c r="M176" s="88" t="str">
        <f>IF(LEFT(I170,3)="U20","",IF(I176="","",IF(OR(L176="DQ",L176="DNF",L176="DNS"),"",IF(LEN(I176)=3,"",IF(MAX(M172:M175)&lt;&gt;8,8,MIN(M172:M175)-1)))))</f>
        <v/>
      </c>
    </row>
    <row r="177" spans="1:13" s="93" customFormat="1" x14ac:dyDescent="0.3">
      <c r="A177" s="88">
        <v>6</v>
      </c>
      <c r="B177" s="35"/>
      <c r="C177" s="89" t="str">
        <f>IF(B177="","",IF(LEN(B177)=3,CONCATENATE("NC-",VLOOKUP(B177,'U20 Non Counters'!$B$3:$D$86,3,FALSE)),VLOOKUP(B177,Teams!$A$12:$B$29,2,FALSE)))</f>
        <v/>
      </c>
      <c r="D177" s="90">
        <f ca="1">IFERROR(IF(LEN(B177)=1,INDIRECT("'"&amp;C177&amp;"-"&amp;LEFT(B170,3)&amp;"'!D12"),IF(LEN(B177)=2,INDIRECT("'"&amp;C177&amp;"-"&amp;LEFT(B170,3)&amp;"'!D13"),VLOOKUP(B177,'U20 Non Counters'!$B$3:$C$86,2,FALSE))),"")</f>
        <v>0</v>
      </c>
      <c r="E177" s="145"/>
      <c r="F177" s="88" t="str">
        <f>IF(LEFT(B170,3)="U20","",IF(B177="","",IF(OR(E177="DQ",E177="DNF",E177="DNS"),"",IF(LEN(B177)=3,"",IF(MAX(F172:F176)&lt;&gt;8,8,MIN(F172:F176)-1)))))</f>
        <v/>
      </c>
      <c r="G177" s="83"/>
      <c r="H177" s="88">
        <v>6</v>
      </c>
      <c r="I177" s="35"/>
      <c r="J177" s="89" t="str">
        <f>IF(I177="","",IF(LEN(I177)=3,CONCATENATE("NC-",VLOOKUP(I177,'U20 Non Counters'!$B$3:$D$86,3,FALSE)),VLOOKUP(I177,Teams!$A$12:$B$29,2,FALSE)))</f>
        <v/>
      </c>
      <c r="K177" s="90">
        <f ca="1">IFERROR(IF(LEN(I177)=1,INDIRECT("'"&amp;J177&amp;"-"&amp;LEFT(I170,3)&amp;"'!D12"),IF(LEN(I177)=2,INDIRECT("'"&amp;J177&amp;"-"&amp;LEFT(I170,3)&amp;"'!D13"),VLOOKUP(I177,'U20 Non Counters'!$B$3:$C$86,2,FALSE))),"")</f>
        <v>0</v>
      </c>
      <c r="L177" s="145"/>
      <c r="M177" s="88" t="str">
        <f>IF(LEFT(I170,3)="U20","",IF(I177="","",IF(OR(L177="DQ",L177="DNF",L177="DNS"),"",IF(LEN(I177)=3,"",IF(MAX(M172:M176)&lt;&gt;8,8,MIN(M172:M176)-1)))))</f>
        <v/>
      </c>
    </row>
    <row r="178" spans="1:13" s="93" customFormat="1" x14ac:dyDescent="0.3">
      <c r="A178" s="88">
        <v>7</v>
      </c>
      <c r="B178" s="35"/>
      <c r="C178" s="89" t="str">
        <f>IF(B178="","",IF(LEN(B178)=3,CONCATENATE("NC-",VLOOKUP(B178,'U20 Non Counters'!$B$3:$D$86,3,FALSE)),VLOOKUP(B178,Teams!$A$12:$B$29,2,FALSE)))</f>
        <v/>
      </c>
      <c r="D178" s="90">
        <f ca="1">IFERROR(IF(LEN(B178)=1,INDIRECT("'"&amp;C178&amp;"-"&amp;LEFT(B170,3)&amp;"'!D12"),IF(LEN(B178)=2,INDIRECT("'"&amp;C178&amp;"-"&amp;LEFT(B170,3)&amp;"'!D13"),VLOOKUP(B178,'U20 Non Counters'!$B$3:$C$86,2,FALSE))),"")</f>
        <v>0</v>
      </c>
      <c r="E178" s="145"/>
      <c r="F178" s="88" t="str">
        <f>IF(LEFT(B170,3)="U20","",IF(B178="","",IF(OR(E178="DQ",E178="DNF",E178="DNS"),"",IF(LEN(B178)=3,"",IF(MAX(F172:F177)&lt;&gt;8,8,MIN(F172:F177)-1)))))</f>
        <v/>
      </c>
      <c r="G178" s="83"/>
      <c r="H178" s="88">
        <v>7</v>
      </c>
      <c r="I178" s="35"/>
      <c r="J178" s="89" t="str">
        <f>IF(I178="","",IF(LEN(I178)=3,CONCATENATE("NC-",VLOOKUP(I178,'U20 Non Counters'!$B$3:$D$86,3,FALSE)),VLOOKUP(I178,Teams!$A$12:$B$29,2,FALSE)))</f>
        <v/>
      </c>
      <c r="K178" s="90">
        <f ca="1">IFERROR(IF(LEN(I178)=1,INDIRECT("'"&amp;J178&amp;"-"&amp;LEFT(I170,3)&amp;"'!D12"),IF(LEN(I178)=2,INDIRECT("'"&amp;J178&amp;"-"&amp;LEFT(I170,3)&amp;"'!D13"),VLOOKUP(I178,'U20 Non Counters'!$B$3:$C$86,2,FALSE))),"")</f>
        <v>0</v>
      </c>
      <c r="L178" s="145"/>
      <c r="M178" s="88" t="str">
        <f>IF(LEFT(I170,3)="U20","",IF(I178="","",IF(OR(L178="DQ",L178="DNF",L178="DNS"),"",IF(LEN(I178)=3,"",IF(MAX(M172:M177)&lt;&gt;8,8,MIN(M172:M177)-1)))))</f>
        <v/>
      </c>
    </row>
    <row r="179" spans="1:13" s="93" customFormat="1" x14ac:dyDescent="0.3">
      <c r="A179" s="88">
        <v>8</v>
      </c>
      <c r="B179" s="35"/>
      <c r="C179" s="89" t="str">
        <f>IF(B179="","",IF(LEN(B179)=3,CONCATENATE("NC-",VLOOKUP(B179,'U20 Non Counters'!$B$3:$D$86,3,FALSE)),VLOOKUP(B179,Teams!$A$12:$B$29,2,FALSE)))</f>
        <v/>
      </c>
      <c r="D179" s="90">
        <f ca="1">IFERROR(IF(LEN(B179)=1,INDIRECT("'"&amp;C179&amp;"-"&amp;LEFT(B170,3)&amp;"'!D12"),IF(LEN(B179)=2,INDIRECT("'"&amp;C179&amp;"-"&amp;LEFT(B170,3)&amp;"'!D13"),VLOOKUP(B179,'U20 Non Counters'!$B$3:$C$86,2,FALSE))),"")</f>
        <v>0</v>
      </c>
      <c r="E179" s="145"/>
      <c r="F179" s="88" t="str">
        <f>IF(LEFT(B170,3)="U20","",IF(B179="","",IF(OR(E179="DQ",E179="DNF",E179="DNS"),"",IF(LEN(B179)=3,"",IF(MAX(F172:F178)&lt;&gt;8,8,MIN(F172:F178)-1)))))</f>
        <v/>
      </c>
      <c r="G179" s="83"/>
      <c r="H179" s="88">
        <v>8</v>
      </c>
      <c r="I179" s="35"/>
      <c r="J179" s="89" t="str">
        <f>IF(I179="","",IF(LEN(I179)=3,CONCATENATE("NC-",VLOOKUP(I179,'U20 Non Counters'!$B$3:$D$86,3,FALSE)),VLOOKUP(I179,Teams!$A$12:$B$29,2,FALSE)))</f>
        <v/>
      </c>
      <c r="K179" s="90">
        <f ca="1">IFERROR(IF(LEN(I179)=1,INDIRECT("'"&amp;J179&amp;"-"&amp;LEFT(I170,3)&amp;"'!D12"),IF(LEN(I179)=2,INDIRECT("'"&amp;J179&amp;"-"&amp;LEFT(I170,3)&amp;"'!D13"),VLOOKUP(I179,'U20 Non Counters'!$B$3:$C$86,2,FALSE))),"")</f>
        <v>0</v>
      </c>
      <c r="L179" s="145"/>
      <c r="M179" s="88" t="str">
        <f>IF(LEFT(I170,3)="U20","",IF(I179="","",IF(OR(L179="DQ",L179="DNF",L179="DNS"),"",IF(LEN(I179)=3,"",IF(MAX(M172:M178)&lt;&gt;8,8,MIN(M172:M178)-1)))))</f>
        <v/>
      </c>
    </row>
    <row r="180" spans="1:13" s="93" customFormat="1" x14ac:dyDescent="0.3">
      <c r="A180" s="98"/>
      <c r="B180" s="98"/>
      <c r="C180" s="99"/>
      <c r="E180" s="105"/>
      <c r="F180" s="98"/>
      <c r="H180" s="98"/>
      <c r="I180" s="98"/>
      <c r="J180" s="99"/>
      <c r="L180" s="105"/>
      <c r="M180" s="98"/>
    </row>
    <row r="181" spans="1:13" s="93" customFormat="1" x14ac:dyDescent="0.3">
      <c r="A181" s="270"/>
      <c r="B181" s="271" t="str">
        <f>'Start lists'!B182</f>
        <v>U17M</v>
      </c>
      <c r="C181" s="233" t="str">
        <f>'Start lists'!C182</f>
        <v>4x100m</v>
      </c>
      <c r="D181" s="120" t="str">
        <f>'Start lists'!D182</f>
        <v>Relay</v>
      </c>
      <c r="E181" s="194" t="s">
        <v>182</v>
      </c>
      <c r="F181" s="145"/>
      <c r="G181" s="83"/>
      <c r="H181" s="270"/>
      <c r="I181" s="271" t="str">
        <f>'Start lists'!I182</f>
        <v>U20M</v>
      </c>
      <c r="J181" s="233" t="str">
        <f>'Start lists'!J182</f>
        <v>4x100m</v>
      </c>
      <c r="K181" s="120" t="str">
        <f>'Start lists'!K182</f>
        <v>Relay</v>
      </c>
      <c r="L181" s="194" t="s">
        <v>182</v>
      </c>
      <c r="M181" s="145"/>
    </row>
    <row r="182" spans="1:13" s="93" customFormat="1" x14ac:dyDescent="0.3">
      <c r="A182" s="122"/>
      <c r="B182" s="117" t="s">
        <v>23</v>
      </c>
      <c r="C182" s="124" t="s">
        <v>17</v>
      </c>
      <c r="D182" s="124" t="s">
        <v>20</v>
      </c>
      <c r="E182" s="148" t="s">
        <v>21</v>
      </c>
      <c r="F182" s="123" t="s">
        <v>22</v>
      </c>
      <c r="G182" s="83"/>
      <c r="H182" s="122"/>
      <c r="I182" s="117" t="s">
        <v>23</v>
      </c>
      <c r="J182" s="124" t="s">
        <v>17</v>
      </c>
      <c r="K182" s="124" t="s">
        <v>20</v>
      </c>
      <c r="L182" s="148" t="s">
        <v>21</v>
      </c>
      <c r="M182" s="123" t="s">
        <v>22</v>
      </c>
    </row>
    <row r="183" spans="1:13" s="93" customFormat="1" x14ac:dyDescent="0.3">
      <c r="A183" s="88">
        <v>1</v>
      </c>
      <c r="B183" s="35">
        <v>1</v>
      </c>
      <c r="C183" s="89" t="str">
        <f>IF(B183="","",IF(LEN(B183)=3,CONCATENATE("NC-",VLOOKUP(B183,'U20 Non Counters'!$B$3:$D$86,3,FALSE)),VLOOKUP(B183,Teams!$A$12:$B$29,2,FALSE)))</f>
        <v>AAAC</v>
      </c>
      <c r="D183" s="90"/>
      <c r="E183" s="145" t="s">
        <v>504</v>
      </c>
      <c r="F183" s="88">
        <f>IF(LEFT(B181,3)="U20","",IF(B183="","",IF(OR(E183="DQ",E183="DNF",E183="DNS"),"",IF(LEN(B183)=3,"",8))))</f>
        <v>8</v>
      </c>
      <c r="G183" s="83"/>
      <c r="H183" s="88">
        <v>1</v>
      </c>
      <c r="I183" s="35"/>
      <c r="J183" s="89" t="str">
        <f>IF(I183="","",IF(LEN(I183)=3,CONCATENATE("NC-",VLOOKUP(I183,'U20 Non Counters'!$B$3:$D$86,3,FALSE)),VLOOKUP(I183,Teams!$A$12:$B$29,2,FALSE)))</f>
        <v/>
      </c>
      <c r="K183" s="90"/>
      <c r="L183" s="145"/>
      <c r="M183" s="88" t="str">
        <f>IF(LEFT(I181,3)="U20","",IF(I183="","",IF(OR(L183="DQ",L183="DNF",L183="DNS"),"",IF(LEN(I183)=3,"",8))))</f>
        <v/>
      </c>
    </row>
    <row r="184" spans="1:13" s="93" customFormat="1" x14ac:dyDescent="0.3">
      <c r="A184" s="88">
        <v>2</v>
      </c>
      <c r="B184" s="35">
        <v>4</v>
      </c>
      <c r="C184" s="89" t="str">
        <f>IF(B184="","",IF(LEN(B184)=3,CONCATENATE("NC-",VLOOKUP(B184,'U20 Non Counters'!$B$3:$D$86,3,FALSE)),VLOOKUP(B184,Teams!$A$12:$B$29,2,FALSE)))</f>
        <v>DHH</v>
      </c>
      <c r="D184" s="90"/>
      <c r="E184" s="145" t="s">
        <v>505</v>
      </c>
      <c r="F184" s="88">
        <f>IF(LEFT(B181,3)="U20","",IF(B184="","",IF(OR(E184="DQ",E184="DNF",E184="DNS"),"",IF(LEN(B184)=3,"",IF(F183="",8,MIN(F183)-1)))))</f>
        <v>7</v>
      </c>
      <c r="G184" s="83"/>
      <c r="H184" s="88">
        <v>2</v>
      </c>
      <c r="I184" s="35"/>
      <c r="J184" s="89" t="str">
        <f>IF(I184="","",IF(LEN(I184)=3,CONCATENATE("NC-",VLOOKUP(I184,'U20 Non Counters'!$B$3:$D$86,3,FALSE)),VLOOKUP(I184,Teams!$A$12:$B$29,2,FALSE)))</f>
        <v/>
      </c>
      <c r="K184" s="90"/>
      <c r="L184" s="145"/>
      <c r="M184" s="88" t="str">
        <f>IF(LEFT(I181,3)="U20","",IF(I184="","",IF(OR(L184="DQ",L184="DNF",L184="DNS"),"",IF(LEN(I184)=3,"",IF(M183="",8,MIN(M183)-1)))))</f>
        <v/>
      </c>
    </row>
    <row r="185" spans="1:13" s="93" customFormat="1" x14ac:dyDescent="0.3">
      <c r="A185" s="88">
        <v>3</v>
      </c>
      <c r="B185" s="35">
        <v>5</v>
      </c>
      <c r="C185" s="89" t="str">
        <f>IF(B185="","",IF(LEN(B185)=3,CONCATENATE("NC-",VLOOKUP(B185,'U20 Non Counters'!$B$3:$D$86,3,FALSE)),VLOOKUP(B185,Teams!$A$12:$B$29,2,FALSE)))</f>
        <v>IH</v>
      </c>
      <c r="D185" s="90"/>
      <c r="E185" s="145" t="s">
        <v>506</v>
      </c>
      <c r="F185" s="88">
        <f>IF(LEFT(B181,3)="U20","",IF(B185="","",IF(OR(E185="DQ",E185="DNF",E185="DNS"),"",IF(LEN(B185)=3,"",IF(MAX(F183:F184)&lt;&gt;8,8,MIN(F183:F184)-1)))))</f>
        <v>6</v>
      </c>
      <c r="G185" s="83"/>
      <c r="H185" s="88">
        <v>3</v>
      </c>
      <c r="I185" s="35"/>
      <c r="J185" s="89" t="str">
        <f>IF(I185="","",IF(LEN(I185)=3,CONCATENATE("NC-",VLOOKUP(I185,'U20 Non Counters'!$B$3:$D$86,3,FALSE)),VLOOKUP(I185,Teams!$A$12:$B$29,2,FALSE)))</f>
        <v/>
      </c>
      <c r="K185" s="90"/>
      <c r="L185" s="145"/>
      <c r="M185" s="88" t="str">
        <f>IF(LEFT(I181,3)="U20","",IF(I185="","",IF(OR(L185="DQ",L185="DNF",L185="DNS"),"",IF(LEN(I185)=3,"",IF(MAX(M183:M184)&lt;&gt;8,8,MIN(M183:M184)-1)))))</f>
        <v/>
      </c>
    </row>
    <row r="186" spans="1:13" s="93" customFormat="1" x14ac:dyDescent="0.3">
      <c r="A186" s="88">
        <v>4</v>
      </c>
      <c r="B186" s="35"/>
      <c r="C186" s="89" t="str">
        <f>IF(B186="","",IF(LEN(B186)=3,CONCATENATE("NC-",VLOOKUP(B186,'U20 Non Counters'!$B$3:$D$86,3,FALSE)),VLOOKUP(B186,Teams!$A$12:$B$29,2,FALSE)))</f>
        <v/>
      </c>
      <c r="D186" s="90"/>
      <c r="E186" s="145"/>
      <c r="F186" s="88" t="str">
        <f>IF(LEFT(B181,3)="U20","",IF(B186="","",IF(OR(E186="DQ",E186="DNF",E186="DNS"),"",IF(LEN(B186)=3,"",IF(MAX(F183:F185)&lt;&gt;8,8,MIN(F183:F185)-1)))))</f>
        <v/>
      </c>
      <c r="G186" s="83"/>
      <c r="H186" s="88">
        <v>4</v>
      </c>
      <c r="I186" s="35"/>
      <c r="J186" s="89" t="str">
        <f>IF(I186="","",IF(LEN(I186)=3,CONCATENATE("NC-",VLOOKUP(I186,'U20 Non Counters'!$B$3:$D$86,3,FALSE)),VLOOKUP(I186,Teams!$A$12:$B$29,2,FALSE)))</f>
        <v/>
      </c>
      <c r="K186" s="90"/>
      <c r="L186" s="145"/>
      <c r="M186" s="88" t="str">
        <f>IF(LEFT(I181,3)="U20","",IF(I186="","",IF(OR(L186="DQ",L186="DNF",L186="DNS"),"",IF(LEN(I186)=3,"",IF(MAX(M183:M185)&lt;&gt;8,8,MIN(M183:M185)-1)))))</f>
        <v/>
      </c>
    </row>
    <row r="187" spans="1:13" s="93" customFormat="1" x14ac:dyDescent="0.3">
      <c r="A187" s="88">
        <v>5</v>
      </c>
      <c r="B187" s="35"/>
      <c r="C187" s="89" t="str">
        <f>IF(B187="","",IF(LEN(B187)=3,CONCATENATE("NC-",VLOOKUP(B187,'U20 Non Counters'!$B$3:$D$86,3,FALSE)),VLOOKUP(B187,Teams!$A$12:$B$29,2,FALSE)))</f>
        <v/>
      </c>
      <c r="D187" s="90"/>
      <c r="E187" s="145"/>
      <c r="F187" s="88" t="str">
        <f>IF(LEFT(B181,3)="U20","",IF(B187="","",IF(OR(E187="DQ",E187="DNF",E187="DNS"),"",IF(LEN(B187)=3,"",IF(MAX(F183:F186)&lt;&gt;8,8,MIN(F183:F186)-1)))))</f>
        <v/>
      </c>
      <c r="G187" s="83"/>
      <c r="H187" s="88">
        <v>5</v>
      </c>
      <c r="I187" s="35"/>
      <c r="J187" s="89" t="str">
        <f>IF(I187="","",IF(LEN(I187)=3,CONCATENATE("NC-",VLOOKUP(I187,'U20 Non Counters'!$B$3:$D$86,3,FALSE)),VLOOKUP(I187,Teams!$A$12:$B$29,2,FALSE)))</f>
        <v/>
      </c>
      <c r="K187" s="90"/>
      <c r="L187" s="145"/>
      <c r="M187" s="88" t="str">
        <f>IF(LEFT(I181,3)="U20","",IF(I187="","",IF(OR(L187="DQ",L187="DNF",L187="DNS"),"",IF(LEN(I187)=3,"",IF(MAX(M183:M186)&lt;&gt;8,8,MIN(M183:M186)-1)))))</f>
        <v/>
      </c>
    </row>
    <row r="188" spans="1:13" s="93" customFormat="1" x14ac:dyDescent="0.3">
      <c r="A188" s="88">
        <v>6</v>
      </c>
      <c r="B188" s="35"/>
      <c r="C188" s="89" t="str">
        <f>IF(B188="","",IF(LEN(B188)=3,CONCATENATE("NC-",VLOOKUP(B188,'U20 Non Counters'!$B$3:$D$86,3,FALSE)),VLOOKUP(B188,Teams!$A$12:$B$29,2,FALSE)))</f>
        <v/>
      </c>
      <c r="D188" s="90"/>
      <c r="E188" s="145"/>
      <c r="F188" s="88" t="str">
        <f>IF(LEFT(B181,3)="U20","",IF(B188="","",IF(OR(E188="DQ",E188="DNF",E188="DNS"),"",IF(LEN(B188)=3,"",IF(MAX(F183:F187)&lt;&gt;8,8,MIN(F183:F187)-1)))))</f>
        <v/>
      </c>
      <c r="G188" s="83"/>
      <c r="H188" s="88">
        <v>6</v>
      </c>
      <c r="I188" s="35"/>
      <c r="J188" s="89" t="str">
        <f>IF(I188="","",IF(LEN(I188)=3,CONCATENATE("NC-",VLOOKUP(I188,'U20 Non Counters'!$B$3:$D$86,3,FALSE)),VLOOKUP(I188,Teams!$A$12:$B$29,2,FALSE)))</f>
        <v/>
      </c>
      <c r="K188" s="90"/>
      <c r="L188" s="145"/>
      <c r="M188" s="88" t="str">
        <f>IF(LEFT(I181,3)="U20","",IF(I188="","",IF(OR(L188="DQ",L188="DNF",L188="DNS"),"",IF(LEN(I188)=3,"",IF(MAX(M183:M187)&lt;&gt;8,8,MIN(M183:M187)-1)))))</f>
        <v/>
      </c>
    </row>
    <row r="189" spans="1:13" s="93" customFormat="1" x14ac:dyDescent="0.3">
      <c r="A189" s="88">
        <v>7</v>
      </c>
      <c r="B189" s="35"/>
      <c r="C189" s="89" t="str">
        <f>IF(B189="","",IF(LEN(B189)=3,CONCATENATE("NC-",VLOOKUP(B189,'U20 Non Counters'!$B$3:$D$86,3,FALSE)),VLOOKUP(B189,Teams!$A$12:$B$29,2,FALSE)))</f>
        <v/>
      </c>
      <c r="D189" s="90"/>
      <c r="E189" s="145"/>
      <c r="F189" s="88" t="str">
        <f>IF(LEFT(B181,3)="U20","",IF(B189="","",IF(OR(E189="DQ",E189="DNF",E189="DNS"),"",IF(LEN(B189)=3,"",IF(MAX(F183:F188)&lt;&gt;8,8,MIN(F183:F188)-1)))))</f>
        <v/>
      </c>
      <c r="G189" s="83"/>
      <c r="H189" s="88">
        <v>7</v>
      </c>
      <c r="I189" s="35"/>
      <c r="J189" s="89" t="str">
        <f>IF(I189="","",IF(LEN(I189)=3,CONCATENATE("NC-",VLOOKUP(I189,'U20 Non Counters'!$B$3:$D$86,3,FALSE)),VLOOKUP(I189,Teams!$A$12:$B$29,2,FALSE)))</f>
        <v/>
      </c>
      <c r="K189" s="90"/>
      <c r="L189" s="145"/>
      <c r="M189" s="88" t="str">
        <f>IF(LEFT(I181,3)="U20","",IF(I189="","",IF(OR(L189="DQ",L189="DNF",L189="DNS"),"",IF(LEN(I189)=3,"",IF(MAX(M183:M188)&lt;&gt;8,8,MIN(M183:M188)-1)))))</f>
        <v/>
      </c>
    </row>
    <row r="190" spans="1:13" s="93" customFormat="1" x14ac:dyDescent="0.3">
      <c r="A190" s="88">
        <v>8</v>
      </c>
      <c r="B190" s="35"/>
      <c r="C190" s="89" t="str">
        <f>IF(B190="","",IF(LEN(B190)=3,CONCATENATE("NC-",VLOOKUP(B190,'U20 Non Counters'!$B$3:$D$86,3,FALSE)),VLOOKUP(B190,Teams!$A$12:$B$29,2,FALSE)))</f>
        <v/>
      </c>
      <c r="D190" s="90"/>
      <c r="E190" s="145"/>
      <c r="F190" s="88" t="str">
        <f>IF(LEFT(B181,3)="U20","",IF(B190="","",IF(OR(E190="DQ",E190="DNF",E190="DNS"),"",IF(LEN(B190)=3,"",IF(MAX(F183:F189)&lt;&gt;8,8,MIN(F183:F189)-1)))))</f>
        <v/>
      </c>
      <c r="G190" s="83"/>
      <c r="H190" s="88">
        <v>8</v>
      </c>
      <c r="I190" s="35"/>
      <c r="J190" s="89" t="str">
        <f>IF(I190="","",IF(LEN(I190)=3,CONCATENATE("NC-",VLOOKUP(I190,'U20 Non Counters'!$B$3:$D$86,3,FALSE)),VLOOKUP(I190,Teams!$A$12:$B$29,2,FALSE)))</f>
        <v/>
      </c>
      <c r="K190" s="90"/>
      <c r="L190" s="145"/>
      <c r="M190" s="88" t="str">
        <f>IF(LEFT(I181,3)="U20","",IF(I190="","",IF(OR(L190="DQ",L190="DNF",L190="DNS"),"",IF(LEN(I190)=3,"",IF(MAX(M183:M189)&lt;&gt;8,8,MIN(M183:M189)-1)))))</f>
        <v/>
      </c>
    </row>
    <row r="191" spans="1:13" s="93" customFormat="1" x14ac:dyDescent="0.3">
      <c r="A191" s="98"/>
      <c r="B191" s="98"/>
      <c r="C191" s="99"/>
      <c r="E191" s="105"/>
      <c r="F191" s="98"/>
      <c r="H191" s="98"/>
      <c r="I191" s="98"/>
      <c r="J191" s="99"/>
      <c r="L191" s="105"/>
      <c r="M191" s="98"/>
    </row>
    <row r="192" spans="1:13" s="93" customFormat="1" x14ac:dyDescent="0.3">
      <c r="A192" s="270"/>
      <c r="B192" s="271" t="str">
        <f>'Start lists'!B193</f>
        <v>U17W</v>
      </c>
      <c r="C192" s="233" t="str">
        <f>'Start lists'!C193</f>
        <v>4x100m</v>
      </c>
      <c r="D192" s="120" t="str">
        <f>'Start lists'!D193</f>
        <v>Relay</v>
      </c>
      <c r="E192" s="194" t="s">
        <v>182</v>
      </c>
      <c r="F192" s="145"/>
      <c r="G192" s="83"/>
      <c r="H192" s="270"/>
      <c r="I192" s="271" t="str">
        <f>'Start lists'!I193</f>
        <v>U20W</v>
      </c>
      <c r="J192" s="233" t="str">
        <f>'Start lists'!J193</f>
        <v>4x100m</v>
      </c>
      <c r="K192" s="120" t="str">
        <f>'Start lists'!K193</f>
        <v>Relay</v>
      </c>
      <c r="L192" s="194" t="s">
        <v>182</v>
      </c>
      <c r="M192" s="145"/>
    </row>
    <row r="193" spans="1:13" s="93" customFormat="1" x14ac:dyDescent="0.3">
      <c r="A193" s="122"/>
      <c r="B193" s="117" t="s">
        <v>23</v>
      </c>
      <c r="C193" s="124" t="s">
        <v>17</v>
      </c>
      <c r="D193" s="124" t="s">
        <v>20</v>
      </c>
      <c r="E193" s="148" t="s">
        <v>21</v>
      </c>
      <c r="F193" s="123" t="s">
        <v>22</v>
      </c>
      <c r="G193" s="83"/>
      <c r="H193" s="122"/>
      <c r="I193" s="117" t="s">
        <v>23</v>
      </c>
      <c r="J193" s="124" t="s">
        <v>17</v>
      </c>
      <c r="K193" s="124" t="s">
        <v>20</v>
      </c>
      <c r="L193" s="148" t="s">
        <v>21</v>
      </c>
      <c r="M193" s="123" t="s">
        <v>22</v>
      </c>
    </row>
    <row r="194" spans="1:13" s="93" customFormat="1" x14ac:dyDescent="0.3">
      <c r="A194" s="88">
        <v>1</v>
      </c>
      <c r="B194" s="35">
        <v>1</v>
      </c>
      <c r="C194" s="89" t="str">
        <f>IF(B194="","",IF(LEN(B194)=3,CONCATENATE("NC-",VLOOKUP(B194,'U20 Non Counters'!$B$3:$D$86,3,FALSE)),VLOOKUP(B194,Teams!$A$12:$B$29,2,FALSE)))</f>
        <v>AAAC</v>
      </c>
      <c r="D194" s="90"/>
      <c r="E194" s="145" t="s">
        <v>507</v>
      </c>
      <c r="F194" s="88">
        <f>IF(LEFT(B192,3)="U20","",IF(B194="","",IF(OR(E194="DQ",E194="DNF",E194="DNS"),"",IF(LEN(B194)=3,"",8))))</f>
        <v>8</v>
      </c>
      <c r="G194" s="83"/>
      <c r="H194" s="88">
        <v>1</v>
      </c>
      <c r="I194" s="35">
        <v>4</v>
      </c>
      <c r="J194" s="89" t="str">
        <f>IF(I194="","",IF(LEN(I194)=3,CONCATENATE("NC-",VLOOKUP(I194,'U20 Non Counters'!$B$3:$D$86,3,FALSE)),VLOOKUP(I194,Teams!$A$12:$B$29,2,FALSE)))</f>
        <v>DHH</v>
      </c>
      <c r="K194" s="90"/>
      <c r="L194" s="145" t="s">
        <v>510</v>
      </c>
      <c r="M194" s="88" t="str">
        <f>IF(LEFT(I192,3)="U20","",IF(I194="","",IF(OR(L194="DQ",L194="DNF",L194="DNS"),"",IF(LEN(I194)=3,"",8))))</f>
        <v/>
      </c>
    </row>
    <row r="195" spans="1:13" s="93" customFormat="1" x14ac:dyDescent="0.3">
      <c r="A195" s="88">
        <v>2</v>
      </c>
      <c r="B195" s="35">
        <v>5</v>
      </c>
      <c r="C195" s="89" t="str">
        <f>IF(B195="","",IF(LEN(B195)=3,CONCATENATE("NC-",VLOOKUP(B195,'U20 Non Counters'!$B$3:$D$86,3,FALSE)),VLOOKUP(B195,Teams!$A$12:$B$29,2,FALSE)))</f>
        <v>IH</v>
      </c>
      <c r="D195" s="90"/>
      <c r="E195" s="145" t="s">
        <v>508</v>
      </c>
      <c r="F195" s="88">
        <f>IF(LEFT(B192,3)="U20","",IF(B195="","",IF(OR(E195="DQ",E195="DNF",E195="DNS"),"",IF(LEN(B195)=3,"",IF(F194="",8,MIN(F194)-1)))))</f>
        <v>7</v>
      </c>
      <c r="G195" s="83"/>
      <c r="H195" s="88">
        <v>2</v>
      </c>
      <c r="I195" s="35"/>
      <c r="J195" s="89" t="str">
        <f>IF(I195="","",IF(LEN(I195)=3,CONCATENATE("NC-",VLOOKUP(I195,'U20 Non Counters'!$B$3:$D$86,3,FALSE)),VLOOKUP(I195,Teams!$A$12:$B$29,2,FALSE)))</f>
        <v/>
      </c>
      <c r="K195" s="90"/>
      <c r="L195" s="145"/>
      <c r="M195" s="88" t="str">
        <f>IF(LEFT(I192,3)="U20","",IF(I195="","",IF(OR(L195="DQ",L195="DNF",L195="DNS"),"",IF(LEN(I195)=3,"",IF(M194="",8,MIN(M194)-1)))))</f>
        <v/>
      </c>
    </row>
    <row r="196" spans="1:13" s="93" customFormat="1" x14ac:dyDescent="0.3">
      <c r="A196" s="88">
        <v>3</v>
      </c>
      <c r="B196" s="35">
        <v>8</v>
      </c>
      <c r="C196" s="89" t="str">
        <f>IF(B196="","",IF(LEN(B196)=3,CONCATENATE("NC-",VLOOKUP(B196,'U20 Non Counters'!$B$3:$D$86,3,FALSE)),VLOOKUP(B196,Teams!$A$12:$B$29,2,FALSE)))</f>
        <v>TN</v>
      </c>
      <c r="D196" s="90"/>
      <c r="E196" s="145" t="s">
        <v>509</v>
      </c>
      <c r="F196" s="88">
        <f>IF(LEFT(B192,3)="U20","",IF(B196="","",IF(OR(E196="DQ",E196="DNF",E196="DNS"),"",IF(LEN(B196)=3,"",IF(MAX(F194:F195)&lt;&gt;8,8,MIN(F194:F195)-1)))))</f>
        <v>6</v>
      </c>
      <c r="G196" s="83"/>
      <c r="H196" s="88">
        <v>3</v>
      </c>
      <c r="I196" s="35"/>
      <c r="J196" s="89" t="str">
        <f>IF(I196="","",IF(LEN(I196)=3,CONCATENATE("NC-",VLOOKUP(I196,'U20 Non Counters'!$B$3:$D$86,3,FALSE)),VLOOKUP(I196,Teams!$A$12:$B$29,2,FALSE)))</f>
        <v/>
      </c>
      <c r="K196" s="90"/>
      <c r="L196" s="145"/>
      <c r="M196" s="88" t="str">
        <f>IF(LEFT(I192,3)="U20","",IF(I196="","",IF(OR(L196="DQ",L196="DNF",L196="DNS"),"",IF(LEN(I196)=3,"",IF(MAX(M194:M195)&lt;&gt;8,8,MIN(M194:M195)-1)))))</f>
        <v/>
      </c>
    </row>
    <row r="197" spans="1:13" s="93" customFormat="1" x14ac:dyDescent="0.3">
      <c r="A197" s="88">
        <v>4</v>
      </c>
      <c r="B197" s="35"/>
      <c r="C197" s="89" t="str">
        <f>IF(B197="","",IF(LEN(B197)=3,CONCATENATE("NC-",VLOOKUP(B197,'U20 Non Counters'!$B$3:$D$86,3,FALSE)),VLOOKUP(B197,Teams!$A$12:$B$29,2,FALSE)))</f>
        <v/>
      </c>
      <c r="D197" s="90"/>
      <c r="E197" s="145"/>
      <c r="F197" s="88" t="str">
        <f>IF(LEFT(B192,3)="U20","",IF(B197="","",IF(OR(E197="DQ",E197="DNF",E197="DNS"),"",IF(LEN(B197)=3,"",IF(MAX(F194:F196)&lt;&gt;8,8,MIN(F194:F196)-1)))))</f>
        <v/>
      </c>
      <c r="G197" s="83"/>
      <c r="H197" s="88">
        <v>4</v>
      </c>
      <c r="I197" s="35"/>
      <c r="J197" s="89" t="str">
        <f>IF(I197="","",IF(LEN(I197)=3,CONCATENATE("NC-",VLOOKUP(I197,'U20 Non Counters'!$B$3:$D$86,3,FALSE)),VLOOKUP(I197,Teams!$A$12:$B$29,2,FALSE)))</f>
        <v/>
      </c>
      <c r="K197" s="90"/>
      <c r="L197" s="145"/>
      <c r="M197" s="88" t="str">
        <f>IF(LEFT(I192,3)="U20","",IF(I197="","",IF(OR(L197="DQ",L197="DNF",L197="DNS"),"",IF(LEN(I197)=3,"",IF(MAX(M194:M196)&lt;&gt;8,8,MIN(M194:M196)-1)))))</f>
        <v/>
      </c>
    </row>
    <row r="198" spans="1:13" s="93" customFormat="1" x14ac:dyDescent="0.3">
      <c r="A198" s="88">
        <v>5</v>
      </c>
      <c r="B198" s="35"/>
      <c r="C198" s="89" t="str">
        <f>IF(B198="","",IF(LEN(B198)=3,CONCATENATE("NC-",VLOOKUP(B198,'U20 Non Counters'!$B$3:$D$86,3,FALSE)),VLOOKUP(B198,Teams!$A$12:$B$29,2,FALSE)))</f>
        <v/>
      </c>
      <c r="D198" s="90"/>
      <c r="E198" s="145"/>
      <c r="F198" s="88" t="str">
        <f>IF(LEFT(B192,3)="U20","",IF(B198="","",IF(OR(E198="DQ",E198="DNF",E198="DNS"),"",IF(LEN(B198)=3,"",IF(MAX(F194:F197)&lt;&gt;8,8,MIN(F194:F197)-1)))))</f>
        <v/>
      </c>
      <c r="G198" s="83"/>
      <c r="H198" s="88">
        <v>5</v>
      </c>
      <c r="I198" s="35"/>
      <c r="J198" s="89" t="str">
        <f>IF(I198="","",IF(LEN(I198)=3,CONCATENATE("NC-",VLOOKUP(I198,'U20 Non Counters'!$B$3:$D$86,3,FALSE)),VLOOKUP(I198,Teams!$A$12:$B$29,2,FALSE)))</f>
        <v/>
      </c>
      <c r="K198" s="90"/>
      <c r="L198" s="145"/>
      <c r="M198" s="88" t="str">
        <f>IF(LEFT(I192,3)="U20","",IF(I198="","",IF(OR(L198="DQ",L198="DNF",L198="DNS"),"",IF(LEN(I198)=3,"",IF(MAX(M194:M197)&lt;&gt;8,8,MIN(M194:M197)-1)))))</f>
        <v/>
      </c>
    </row>
    <row r="199" spans="1:13" s="93" customFormat="1" ht="15" customHeight="1" x14ac:dyDescent="0.3">
      <c r="A199" s="88">
        <v>6</v>
      </c>
      <c r="B199" s="35"/>
      <c r="C199" s="89" t="str">
        <f>IF(B199="","",IF(LEN(B199)=3,CONCATENATE("NC-",VLOOKUP(B199,'U20 Non Counters'!$B$3:$D$86,3,FALSE)),VLOOKUP(B199,Teams!$A$12:$B$29,2,FALSE)))</f>
        <v/>
      </c>
      <c r="D199" s="90"/>
      <c r="E199" s="145"/>
      <c r="F199" s="88" t="str">
        <f>IF(LEFT(B192,3)="U20","",IF(B199="","",IF(OR(E199="DQ",E199="DNF",E199="DNS"),"",IF(LEN(B199)=3,"",IF(MAX(F194:F198)&lt;&gt;8,8,MIN(F194:F198)-1)))))</f>
        <v/>
      </c>
      <c r="G199" s="83"/>
      <c r="H199" s="88">
        <v>6</v>
      </c>
      <c r="I199" s="35"/>
      <c r="J199" s="89" t="str">
        <f>IF(I199="","",IF(LEN(I199)=3,CONCATENATE("NC-",VLOOKUP(I199,'U20 Non Counters'!$B$3:$D$86,3,FALSE)),VLOOKUP(I199,Teams!$A$12:$B$29,2,FALSE)))</f>
        <v/>
      </c>
      <c r="K199" s="90"/>
      <c r="L199" s="145"/>
      <c r="M199" s="88" t="str">
        <f>IF(LEFT(I192,3)="U20","",IF(I199="","",IF(OR(L199="DQ",L199="DNF",L199="DNS"),"",IF(LEN(I199)=3,"",IF(MAX(M194:M198)&lt;&gt;8,8,MIN(M194:M198)-1)))))</f>
        <v/>
      </c>
    </row>
    <row r="200" spans="1:13" s="93" customFormat="1" x14ac:dyDescent="0.3">
      <c r="A200" s="88">
        <v>7</v>
      </c>
      <c r="B200" s="35"/>
      <c r="C200" s="89" t="str">
        <f>IF(B200="","",IF(LEN(B200)=3,CONCATENATE("NC-",VLOOKUP(B200,'U20 Non Counters'!$B$3:$D$86,3,FALSE)),VLOOKUP(B200,Teams!$A$12:$B$29,2,FALSE)))</f>
        <v/>
      </c>
      <c r="D200" s="90"/>
      <c r="E200" s="145"/>
      <c r="F200" s="88" t="str">
        <f>IF(LEFT(B192,3)="U20","",IF(B200="","",IF(OR(E200="DQ",E200="DNF",E200="DNS"),"",IF(LEN(B200)=3,"",IF(MAX(F194:F199)&lt;&gt;8,8,MIN(F194:F199)-1)))))</f>
        <v/>
      </c>
      <c r="G200" s="83"/>
      <c r="H200" s="88">
        <v>7</v>
      </c>
      <c r="I200" s="35"/>
      <c r="J200" s="89" t="str">
        <f>IF(I200="","",IF(LEN(I200)=3,CONCATENATE("NC-",VLOOKUP(I200,'U20 Non Counters'!$B$3:$D$86,3,FALSE)),VLOOKUP(I200,Teams!$A$12:$B$29,2,FALSE)))</f>
        <v/>
      </c>
      <c r="K200" s="90"/>
      <c r="L200" s="145"/>
      <c r="M200" s="88" t="str">
        <f>IF(LEFT(I192,3)="U20","",IF(I200="","",IF(OR(L200="DQ",L200="DNF",L200="DNS"),"",IF(LEN(I200)=3,"",IF(MAX(M194:M199)&lt;&gt;8,8,MIN(M194:M199)-1)))))</f>
        <v/>
      </c>
    </row>
    <row r="201" spans="1:13" s="93" customFormat="1" x14ac:dyDescent="0.3">
      <c r="A201" s="88">
        <v>8</v>
      </c>
      <c r="B201" s="35"/>
      <c r="C201" s="89" t="str">
        <f>IF(B201="","",IF(LEN(B201)=3,CONCATENATE("NC-",VLOOKUP(B201,'U20 Non Counters'!$B$3:$D$86,3,FALSE)),VLOOKUP(B201,Teams!$A$12:$B$29,2,FALSE)))</f>
        <v/>
      </c>
      <c r="D201" s="90"/>
      <c r="E201" s="145"/>
      <c r="F201" s="88" t="str">
        <f>IF(LEFT(B192,3)="U20","",IF(B201="","",IF(OR(E201="DQ",E201="DNF",E201="DNS"),"",IF(LEN(B201)=3,"",IF(MAX(F194:F200)&lt;&gt;8,8,MIN(F194:F200)-1)))))</f>
        <v/>
      </c>
      <c r="G201" s="83"/>
      <c r="H201" s="88">
        <v>8</v>
      </c>
      <c r="I201" s="35"/>
      <c r="J201" s="89" t="str">
        <f>IF(I201="","",IF(LEN(I201)=3,CONCATENATE("NC-",VLOOKUP(I201,'U20 Non Counters'!$B$3:$D$86,3,FALSE)),VLOOKUP(I201,Teams!$A$12:$B$29,2,FALSE)))</f>
        <v/>
      </c>
      <c r="K201" s="90"/>
      <c r="L201" s="145"/>
      <c r="M201" s="88" t="str">
        <f>IF(LEFT(I192,3)="U20","",IF(I201="","",IF(OR(L201="DQ",L201="DNF",L201="DNS"),"",IF(LEN(I201)=3,"",IF(MAX(M194:M200)&lt;&gt;8,8,MIN(M194:M200)-1)))))</f>
        <v/>
      </c>
    </row>
    <row r="202" spans="1:13" s="93" customFormat="1" x14ac:dyDescent="0.3">
      <c r="A202" s="98"/>
      <c r="B202" s="98"/>
      <c r="C202" s="99"/>
      <c r="E202" s="105"/>
      <c r="F202" s="98"/>
      <c r="H202" s="98"/>
      <c r="I202" s="98"/>
      <c r="J202" s="99"/>
      <c r="L202" s="105"/>
      <c r="M202" s="98"/>
    </row>
    <row r="203" spans="1:13" s="93" customFormat="1" x14ac:dyDescent="0.3">
      <c r="A203" s="98"/>
      <c r="B203" s="98"/>
      <c r="C203" s="99"/>
      <c r="E203" s="105"/>
      <c r="F203" s="98"/>
      <c r="H203" s="98"/>
      <c r="I203" s="98"/>
      <c r="J203" s="99"/>
      <c r="L203" s="105"/>
      <c r="M203" s="98"/>
    </row>
    <row r="204" spans="1:13" s="93" customFormat="1" x14ac:dyDescent="0.3">
      <c r="A204" s="98"/>
      <c r="B204" s="98"/>
      <c r="C204" s="99"/>
      <c r="E204" s="105"/>
      <c r="F204" s="98"/>
      <c r="H204" s="98"/>
      <c r="I204" s="98"/>
      <c r="J204" s="99"/>
      <c r="L204" s="105"/>
      <c r="M204" s="98"/>
    </row>
    <row r="205" spans="1:13" s="93" customFormat="1" x14ac:dyDescent="0.3">
      <c r="A205" s="98"/>
      <c r="B205" s="98"/>
      <c r="E205" s="105"/>
      <c r="F205" s="98"/>
      <c r="H205" s="98"/>
      <c r="I205" s="98"/>
      <c r="L205" s="107"/>
    </row>
    <row r="206" spans="1:13" s="93" customFormat="1" x14ac:dyDescent="0.3">
      <c r="A206" s="98"/>
      <c r="B206" s="98"/>
      <c r="E206" s="105"/>
      <c r="F206" s="106"/>
      <c r="H206" s="98"/>
      <c r="I206" s="98"/>
      <c r="L206" s="107"/>
    </row>
    <row r="207" spans="1:13" s="93" customFormat="1" x14ac:dyDescent="0.3">
      <c r="A207" s="98"/>
      <c r="B207" s="98"/>
      <c r="C207" s="99"/>
      <c r="E207" s="105"/>
      <c r="F207" s="98"/>
      <c r="H207" s="98"/>
      <c r="I207" s="98"/>
      <c r="J207" s="99"/>
      <c r="L207" s="105"/>
      <c r="M207" s="98"/>
    </row>
    <row r="208" spans="1:13" s="93" customFormat="1" x14ac:dyDescent="0.3">
      <c r="A208" s="98"/>
      <c r="B208" s="98"/>
      <c r="C208" s="99"/>
      <c r="E208" s="105"/>
      <c r="F208" s="98"/>
      <c r="H208" s="98"/>
      <c r="I208" s="98"/>
      <c r="J208" s="99"/>
      <c r="L208" s="105"/>
      <c r="M208" s="98"/>
    </row>
    <row r="209" spans="1:13" s="93" customFormat="1" x14ac:dyDescent="0.3">
      <c r="A209" s="98"/>
      <c r="B209" s="98"/>
      <c r="C209" s="99"/>
      <c r="E209" s="105"/>
      <c r="F209" s="98"/>
      <c r="H209" s="98"/>
      <c r="I209" s="98"/>
      <c r="J209" s="99"/>
      <c r="L209" s="105"/>
      <c r="M209" s="98"/>
    </row>
    <row r="210" spans="1:13" s="93" customFormat="1" x14ac:dyDescent="0.3">
      <c r="A210" s="98"/>
      <c r="B210" s="98"/>
      <c r="C210" s="99"/>
      <c r="E210" s="105"/>
      <c r="F210" s="98"/>
      <c r="H210" s="98"/>
      <c r="I210" s="98"/>
      <c r="J210" s="99"/>
      <c r="L210" s="105"/>
      <c r="M210" s="98"/>
    </row>
    <row r="211" spans="1:13" s="93" customFormat="1" x14ac:dyDescent="0.3">
      <c r="A211" s="98"/>
      <c r="B211" s="98"/>
      <c r="C211" s="99"/>
      <c r="E211" s="105"/>
      <c r="F211" s="98"/>
      <c r="H211" s="98"/>
      <c r="I211" s="98"/>
      <c r="J211" s="99"/>
      <c r="L211" s="105"/>
      <c r="M211" s="98"/>
    </row>
    <row r="212" spans="1:13" s="93" customFormat="1" x14ac:dyDescent="0.3">
      <c r="A212" s="98"/>
      <c r="B212" s="98"/>
      <c r="C212" s="99"/>
      <c r="E212" s="105"/>
      <c r="F212" s="98"/>
      <c r="H212" s="98"/>
      <c r="I212" s="98"/>
      <c r="J212" s="99"/>
      <c r="L212" s="105"/>
      <c r="M212" s="98"/>
    </row>
    <row r="213" spans="1:13" s="93" customFormat="1" x14ac:dyDescent="0.3">
      <c r="A213" s="98"/>
      <c r="B213" s="98"/>
      <c r="C213" s="99"/>
      <c r="E213" s="105"/>
      <c r="F213" s="98"/>
      <c r="H213" s="98"/>
      <c r="I213" s="98"/>
      <c r="J213" s="99"/>
      <c r="L213" s="105"/>
      <c r="M213" s="98"/>
    </row>
    <row r="214" spans="1:13" s="93" customFormat="1" x14ac:dyDescent="0.3">
      <c r="A214" s="98"/>
      <c r="B214" s="98"/>
      <c r="C214" s="99"/>
      <c r="E214" s="105"/>
      <c r="F214" s="98"/>
      <c r="H214" s="98"/>
      <c r="I214" s="98"/>
      <c r="J214" s="99"/>
      <c r="L214" s="105"/>
      <c r="M214" s="98"/>
    </row>
    <row r="215" spans="1:13" s="93" customFormat="1" x14ac:dyDescent="0.3">
      <c r="A215" s="98"/>
      <c r="B215" s="98"/>
      <c r="E215" s="105"/>
      <c r="F215" s="98"/>
      <c r="H215" s="98"/>
      <c r="I215" s="98"/>
      <c r="L215" s="107"/>
    </row>
    <row r="216" spans="1:13" s="93" customFormat="1" x14ac:dyDescent="0.3">
      <c r="A216" s="96"/>
      <c r="B216" s="96"/>
      <c r="E216" s="105"/>
      <c r="F216" s="106"/>
      <c r="H216" s="96"/>
      <c r="I216" s="96"/>
      <c r="L216" s="107"/>
    </row>
    <row r="217" spans="1:13" s="93" customFormat="1" x14ac:dyDescent="0.3">
      <c r="A217" s="98"/>
      <c r="B217" s="98"/>
      <c r="C217" s="99"/>
      <c r="E217" s="105"/>
      <c r="F217" s="98"/>
      <c r="H217" s="98"/>
      <c r="I217" s="98"/>
      <c r="J217" s="99"/>
      <c r="L217" s="105"/>
      <c r="M217" s="98"/>
    </row>
    <row r="218" spans="1:13" s="93" customFormat="1" x14ac:dyDescent="0.3">
      <c r="A218" s="98"/>
      <c r="B218" s="98"/>
      <c r="C218" s="99"/>
      <c r="E218" s="105"/>
      <c r="F218" s="98"/>
      <c r="H218" s="98"/>
      <c r="I218" s="98"/>
      <c r="J218" s="99"/>
      <c r="L218" s="105"/>
      <c r="M218" s="98"/>
    </row>
    <row r="219" spans="1:13" s="93" customFormat="1" x14ac:dyDescent="0.3">
      <c r="A219" s="98"/>
      <c r="B219" s="98"/>
      <c r="C219" s="99"/>
      <c r="E219" s="105"/>
      <c r="F219" s="98"/>
      <c r="H219" s="98"/>
      <c r="I219" s="98"/>
      <c r="J219" s="99"/>
      <c r="L219" s="105"/>
      <c r="M219" s="98"/>
    </row>
    <row r="220" spans="1:13" s="93" customFormat="1" x14ac:dyDescent="0.3">
      <c r="A220" s="98"/>
      <c r="B220" s="98"/>
      <c r="C220" s="99"/>
      <c r="E220" s="105"/>
      <c r="F220" s="98"/>
      <c r="H220" s="98"/>
      <c r="I220" s="98"/>
      <c r="J220" s="99"/>
      <c r="L220" s="105"/>
      <c r="M220" s="98"/>
    </row>
    <row r="221" spans="1:13" s="93" customFormat="1" x14ac:dyDescent="0.3">
      <c r="A221" s="98"/>
      <c r="B221" s="98"/>
      <c r="C221" s="99"/>
      <c r="E221" s="105"/>
      <c r="F221" s="98"/>
      <c r="H221" s="98"/>
      <c r="I221" s="98"/>
      <c r="J221" s="99"/>
      <c r="L221" s="105"/>
      <c r="M221" s="98"/>
    </row>
    <row r="222" spans="1:13" s="93" customFormat="1" x14ac:dyDescent="0.3">
      <c r="A222" s="98"/>
      <c r="B222" s="98"/>
      <c r="C222" s="99"/>
      <c r="E222" s="105"/>
      <c r="F222" s="98"/>
      <c r="H222" s="98"/>
      <c r="I222" s="98"/>
      <c r="J222" s="99"/>
      <c r="L222" s="105"/>
      <c r="M222" s="98"/>
    </row>
    <row r="223" spans="1:13" s="93" customFormat="1" x14ac:dyDescent="0.3">
      <c r="A223" s="98"/>
      <c r="B223" s="98"/>
      <c r="C223" s="99"/>
      <c r="E223" s="105"/>
      <c r="F223" s="98"/>
      <c r="H223" s="98"/>
      <c r="I223" s="98"/>
      <c r="J223" s="99"/>
      <c r="L223" s="105"/>
      <c r="M223" s="98"/>
    </row>
    <row r="224" spans="1:13" s="93" customFormat="1" x14ac:dyDescent="0.3">
      <c r="A224" s="98"/>
      <c r="B224" s="98"/>
      <c r="C224" s="99"/>
      <c r="E224" s="105"/>
      <c r="F224" s="98"/>
      <c r="H224" s="98"/>
      <c r="I224" s="98"/>
      <c r="J224" s="99"/>
      <c r="L224" s="105"/>
      <c r="M224" s="98"/>
    </row>
    <row r="225" spans="1:13" s="93" customFormat="1" x14ac:dyDescent="0.3">
      <c r="A225" s="98"/>
      <c r="B225" s="98"/>
      <c r="E225" s="105"/>
      <c r="F225" s="98"/>
      <c r="H225" s="98"/>
      <c r="I225" s="98"/>
      <c r="L225" s="107"/>
    </row>
    <row r="226" spans="1:13" s="93" customFormat="1" x14ac:dyDescent="0.3">
      <c r="A226" s="96"/>
      <c r="B226" s="96"/>
      <c r="E226" s="105"/>
      <c r="F226" s="106"/>
      <c r="H226" s="96"/>
      <c r="I226" s="96"/>
      <c r="L226" s="107"/>
    </row>
    <row r="227" spans="1:13" s="93" customFormat="1" x14ac:dyDescent="0.3">
      <c r="A227" s="98"/>
      <c r="B227" s="98"/>
      <c r="C227" s="99"/>
      <c r="E227" s="105"/>
      <c r="F227" s="98"/>
      <c r="H227" s="98"/>
      <c r="I227" s="98"/>
      <c r="J227" s="99"/>
      <c r="L227" s="105"/>
      <c r="M227" s="98"/>
    </row>
    <row r="228" spans="1:13" s="93" customFormat="1" x14ac:dyDescent="0.3">
      <c r="A228" s="98"/>
      <c r="B228" s="98"/>
      <c r="C228" s="99"/>
      <c r="E228" s="105"/>
      <c r="F228" s="98"/>
      <c r="H228" s="98"/>
      <c r="I228" s="98"/>
      <c r="J228" s="99"/>
      <c r="L228" s="105"/>
      <c r="M228" s="98"/>
    </row>
    <row r="229" spans="1:13" s="93" customFormat="1" x14ac:dyDescent="0.3">
      <c r="A229" s="98"/>
      <c r="B229" s="98"/>
      <c r="C229" s="99"/>
      <c r="E229" s="105"/>
      <c r="F229" s="98"/>
      <c r="H229" s="98"/>
      <c r="I229" s="98"/>
      <c r="J229" s="99"/>
      <c r="L229" s="105"/>
      <c r="M229" s="98"/>
    </row>
    <row r="230" spans="1:13" s="93" customFormat="1" x14ac:dyDescent="0.3">
      <c r="A230" s="98"/>
      <c r="B230" s="98"/>
      <c r="C230" s="99"/>
      <c r="E230" s="105"/>
      <c r="F230" s="98"/>
      <c r="H230" s="98"/>
      <c r="I230" s="98"/>
      <c r="J230" s="99"/>
      <c r="L230" s="105"/>
      <c r="M230" s="98"/>
    </row>
    <row r="231" spans="1:13" s="93" customFormat="1" x14ac:dyDescent="0.3">
      <c r="A231" s="98"/>
      <c r="B231" s="98"/>
      <c r="C231" s="99"/>
      <c r="E231" s="105"/>
      <c r="F231" s="98"/>
      <c r="H231" s="98"/>
      <c r="I231" s="98"/>
      <c r="J231" s="99"/>
      <c r="L231" s="105"/>
      <c r="M231" s="98"/>
    </row>
    <row r="232" spans="1:13" s="93" customFormat="1" x14ac:dyDescent="0.3">
      <c r="A232" s="98"/>
      <c r="B232" s="98"/>
      <c r="C232" s="99"/>
      <c r="E232" s="105"/>
      <c r="F232" s="98"/>
      <c r="H232" s="98"/>
      <c r="I232" s="98"/>
      <c r="J232" s="99"/>
      <c r="L232" s="105"/>
      <c r="M232" s="98"/>
    </row>
    <row r="233" spans="1:13" s="93" customFormat="1" x14ac:dyDescent="0.3">
      <c r="A233" s="98"/>
      <c r="B233" s="98"/>
      <c r="C233" s="99"/>
      <c r="E233" s="105"/>
      <c r="F233" s="98"/>
      <c r="H233" s="98"/>
      <c r="I233" s="98"/>
      <c r="J233" s="99"/>
      <c r="L233" s="105"/>
      <c r="M233" s="98"/>
    </row>
    <row r="234" spans="1:13" s="93" customFormat="1" x14ac:dyDescent="0.3">
      <c r="A234" s="98"/>
      <c r="B234" s="98"/>
      <c r="C234" s="99"/>
      <c r="E234" s="105"/>
      <c r="F234" s="98"/>
      <c r="H234" s="98"/>
      <c r="I234" s="98"/>
      <c r="J234" s="99"/>
      <c r="L234" s="105"/>
      <c r="M234" s="98"/>
    </row>
    <row r="235" spans="1:13" s="93" customFormat="1" x14ac:dyDescent="0.3">
      <c r="A235" s="98"/>
      <c r="B235" s="98"/>
      <c r="E235" s="105"/>
      <c r="F235" s="98"/>
      <c r="H235" s="98"/>
      <c r="I235" s="98"/>
      <c r="L235" s="107"/>
    </row>
    <row r="236" spans="1:13" s="93" customFormat="1" x14ac:dyDescent="0.3">
      <c r="A236" s="96"/>
      <c r="B236" s="96"/>
      <c r="E236" s="105"/>
      <c r="F236" s="106"/>
      <c r="H236" s="96"/>
      <c r="I236" s="96"/>
      <c r="L236" s="107"/>
    </row>
    <row r="237" spans="1:13" s="93" customFormat="1" x14ac:dyDescent="0.3">
      <c r="A237" s="98"/>
      <c r="B237" s="98"/>
      <c r="C237" s="99"/>
      <c r="E237" s="105"/>
      <c r="F237" s="98"/>
      <c r="H237" s="98"/>
      <c r="I237" s="98"/>
      <c r="J237" s="99"/>
      <c r="L237" s="105"/>
      <c r="M237" s="98"/>
    </row>
    <row r="238" spans="1:13" s="93" customFormat="1" x14ac:dyDescent="0.3">
      <c r="A238" s="98"/>
      <c r="B238" s="98"/>
      <c r="C238" s="99"/>
      <c r="E238" s="105"/>
      <c r="F238" s="98"/>
      <c r="H238" s="98"/>
      <c r="I238" s="98"/>
      <c r="J238" s="99"/>
      <c r="L238" s="105"/>
      <c r="M238" s="98"/>
    </row>
    <row r="239" spans="1:13" s="93" customFormat="1" x14ac:dyDescent="0.3">
      <c r="A239" s="98"/>
      <c r="B239" s="98"/>
      <c r="C239" s="99"/>
      <c r="E239" s="105"/>
      <c r="F239" s="98"/>
      <c r="H239" s="98"/>
      <c r="I239" s="98"/>
      <c r="J239" s="99"/>
      <c r="L239" s="105"/>
      <c r="M239" s="98"/>
    </row>
    <row r="240" spans="1:13" s="93" customFormat="1" x14ac:dyDescent="0.3">
      <c r="A240" s="98"/>
      <c r="B240" s="98"/>
      <c r="C240" s="99"/>
      <c r="E240" s="105"/>
      <c r="F240" s="98"/>
      <c r="H240" s="98"/>
      <c r="I240" s="98"/>
      <c r="J240" s="99"/>
      <c r="L240" s="105"/>
      <c r="M240" s="98"/>
    </row>
    <row r="241" spans="1:13" s="93" customFormat="1" x14ac:dyDescent="0.3">
      <c r="A241" s="98"/>
      <c r="B241" s="98"/>
      <c r="C241" s="99"/>
      <c r="E241" s="105"/>
      <c r="F241" s="98"/>
      <c r="H241" s="98"/>
      <c r="I241" s="98"/>
      <c r="J241" s="99"/>
      <c r="L241" s="105"/>
      <c r="M241" s="98"/>
    </row>
    <row r="242" spans="1:13" s="93" customFormat="1" x14ac:dyDescent="0.3">
      <c r="A242" s="98"/>
      <c r="B242" s="98"/>
      <c r="C242" s="99"/>
      <c r="E242" s="105"/>
      <c r="F242" s="98"/>
      <c r="H242" s="98"/>
      <c r="I242" s="98"/>
      <c r="J242" s="99"/>
      <c r="L242" s="105"/>
      <c r="M242" s="98"/>
    </row>
    <row r="243" spans="1:13" s="93" customFormat="1" x14ac:dyDescent="0.3">
      <c r="A243" s="98"/>
      <c r="B243" s="98"/>
      <c r="C243" s="99"/>
      <c r="E243" s="105"/>
      <c r="F243" s="98"/>
      <c r="H243" s="98"/>
      <c r="I243" s="98"/>
      <c r="J243" s="99"/>
      <c r="L243" s="105"/>
      <c r="M243" s="98"/>
    </row>
    <row r="244" spans="1:13" s="93" customFormat="1" x14ac:dyDescent="0.3">
      <c r="A244" s="98"/>
      <c r="B244" s="98"/>
      <c r="C244" s="99"/>
      <c r="E244" s="105"/>
      <c r="F244" s="98"/>
      <c r="H244" s="98"/>
      <c r="I244" s="98"/>
      <c r="J244" s="99"/>
      <c r="L244" s="105"/>
      <c r="M244" s="98"/>
    </row>
    <row r="245" spans="1:13" s="93" customFormat="1" x14ac:dyDescent="0.3">
      <c r="A245" s="98"/>
      <c r="B245" s="98"/>
      <c r="E245" s="105"/>
      <c r="F245" s="98"/>
      <c r="H245" s="98"/>
      <c r="I245" s="98"/>
      <c r="L245" s="107"/>
    </row>
    <row r="246" spans="1:13" s="93" customFormat="1" x14ac:dyDescent="0.3">
      <c r="A246" s="96"/>
      <c r="B246" s="96"/>
      <c r="E246" s="105"/>
      <c r="F246" s="106"/>
      <c r="H246" s="96"/>
      <c r="I246" s="96"/>
      <c r="L246" s="107"/>
    </row>
    <row r="247" spans="1:13" s="93" customFormat="1" x14ac:dyDescent="0.3">
      <c r="A247" s="98"/>
      <c r="B247" s="98"/>
      <c r="C247" s="99"/>
      <c r="E247" s="105"/>
      <c r="F247" s="98"/>
      <c r="H247" s="98"/>
      <c r="I247" s="98"/>
      <c r="J247" s="99"/>
      <c r="L247" s="105"/>
      <c r="M247" s="98"/>
    </row>
    <row r="248" spans="1:13" s="93" customFormat="1" x14ac:dyDescent="0.3">
      <c r="A248" s="98"/>
      <c r="B248" s="98"/>
      <c r="C248" s="99"/>
      <c r="E248" s="105"/>
      <c r="F248" s="98"/>
      <c r="H248" s="98"/>
      <c r="I248" s="98"/>
      <c r="J248" s="99"/>
      <c r="L248" s="105"/>
      <c r="M248" s="98"/>
    </row>
    <row r="249" spans="1:13" s="93" customFormat="1" x14ac:dyDescent="0.3">
      <c r="A249" s="98"/>
      <c r="B249" s="98"/>
      <c r="C249" s="99"/>
      <c r="E249" s="105"/>
      <c r="F249" s="98"/>
      <c r="H249" s="98"/>
      <c r="I249" s="98"/>
      <c r="J249" s="99"/>
      <c r="L249" s="105"/>
      <c r="M249" s="98"/>
    </row>
    <row r="250" spans="1:13" s="93" customFormat="1" x14ac:dyDescent="0.3">
      <c r="A250" s="98"/>
      <c r="B250" s="98"/>
      <c r="C250" s="99"/>
      <c r="E250" s="105"/>
      <c r="F250" s="98"/>
      <c r="H250" s="98"/>
      <c r="I250" s="98"/>
      <c r="J250" s="99"/>
      <c r="L250" s="105"/>
      <c r="M250" s="98"/>
    </row>
    <row r="251" spans="1:13" s="93" customFormat="1" x14ac:dyDescent="0.3">
      <c r="A251" s="98"/>
      <c r="B251" s="98"/>
      <c r="C251" s="99"/>
      <c r="E251" s="105"/>
      <c r="F251" s="98"/>
      <c r="H251" s="98"/>
      <c r="I251" s="98"/>
      <c r="J251" s="99"/>
      <c r="L251" s="105"/>
      <c r="M251" s="98"/>
    </row>
    <row r="252" spans="1:13" s="93" customFormat="1" x14ac:dyDescent="0.3">
      <c r="A252" s="98"/>
      <c r="B252" s="98"/>
      <c r="C252" s="99"/>
      <c r="E252" s="105"/>
      <c r="F252" s="98"/>
      <c r="H252" s="98"/>
      <c r="I252" s="98"/>
      <c r="J252" s="99"/>
      <c r="L252" s="105"/>
      <c r="M252" s="98"/>
    </row>
    <row r="253" spans="1:13" s="93" customFormat="1" x14ac:dyDescent="0.3">
      <c r="A253" s="98"/>
      <c r="B253" s="98"/>
      <c r="C253" s="99"/>
      <c r="E253" s="105"/>
      <c r="F253" s="98"/>
      <c r="H253" s="98"/>
      <c r="I253" s="98"/>
      <c r="J253" s="99"/>
      <c r="L253" s="105"/>
      <c r="M253" s="98"/>
    </row>
    <row r="254" spans="1:13" s="93" customFormat="1" x14ac:dyDescent="0.3">
      <c r="A254" s="98"/>
      <c r="B254" s="98"/>
      <c r="C254" s="99"/>
      <c r="E254" s="105"/>
      <c r="F254" s="98"/>
      <c r="H254" s="98"/>
      <c r="I254" s="98"/>
      <c r="J254" s="99"/>
      <c r="L254" s="105"/>
      <c r="M254" s="98"/>
    </row>
    <row r="255" spans="1:13" s="93" customFormat="1" x14ac:dyDescent="0.3">
      <c r="A255" s="98"/>
      <c r="B255" s="98"/>
      <c r="E255" s="105"/>
      <c r="F255" s="98"/>
      <c r="H255" s="98"/>
      <c r="I255" s="98"/>
      <c r="L255" s="107"/>
    </row>
    <row r="256" spans="1:13" s="93" customFormat="1" x14ac:dyDescent="0.3">
      <c r="A256" s="96"/>
      <c r="B256" s="96"/>
      <c r="E256" s="105"/>
      <c r="F256" s="106"/>
      <c r="H256" s="96"/>
      <c r="I256" s="96"/>
      <c r="L256" s="107"/>
    </row>
    <row r="257" spans="1:13" s="93" customFormat="1" x14ac:dyDescent="0.3">
      <c r="A257" s="98"/>
      <c r="B257" s="98"/>
      <c r="C257" s="99"/>
      <c r="E257" s="105"/>
      <c r="F257" s="98"/>
      <c r="H257" s="98"/>
      <c r="I257" s="98"/>
      <c r="J257" s="99"/>
      <c r="L257" s="105"/>
      <c r="M257" s="98"/>
    </row>
    <row r="258" spans="1:13" s="93" customFormat="1" x14ac:dyDescent="0.3">
      <c r="A258" s="98"/>
      <c r="B258" s="98"/>
      <c r="C258" s="99"/>
      <c r="E258" s="105"/>
      <c r="F258" s="98"/>
      <c r="H258" s="98"/>
      <c r="I258" s="98"/>
      <c r="J258" s="99"/>
      <c r="L258" s="105"/>
      <c r="M258" s="98"/>
    </row>
    <row r="259" spans="1:13" s="93" customFormat="1" x14ac:dyDescent="0.3">
      <c r="A259" s="98"/>
      <c r="B259" s="98"/>
      <c r="C259" s="99"/>
      <c r="E259" s="105"/>
      <c r="F259" s="98"/>
      <c r="H259" s="98"/>
      <c r="I259" s="98"/>
      <c r="J259" s="99"/>
      <c r="L259" s="105"/>
      <c r="M259" s="98"/>
    </row>
    <row r="260" spans="1:13" s="93" customFormat="1" x14ac:dyDescent="0.3">
      <c r="A260" s="98"/>
      <c r="B260" s="98"/>
      <c r="C260" s="99"/>
      <c r="E260" s="105"/>
      <c r="F260" s="98"/>
      <c r="H260" s="98"/>
      <c r="I260" s="98"/>
      <c r="J260" s="99"/>
      <c r="L260" s="105"/>
      <c r="M260" s="98"/>
    </row>
    <row r="261" spans="1:13" s="93" customFormat="1" x14ac:dyDescent="0.3">
      <c r="A261" s="98"/>
      <c r="B261" s="98"/>
      <c r="C261" s="99"/>
      <c r="E261" s="105"/>
      <c r="F261" s="98"/>
      <c r="H261" s="98"/>
      <c r="I261" s="98"/>
      <c r="J261" s="99"/>
      <c r="L261" s="105"/>
      <c r="M261" s="98"/>
    </row>
    <row r="262" spans="1:13" s="93" customFormat="1" x14ac:dyDescent="0.3">
      <c r="A262" s="98"/>
      <c r="B262" s="98"/>
      <c r="C262" s="99"/>
      <c r="E262" s="105"/>
      <c r="F262" s="98"/>
      <c r="H262" s="98"/>
      <c r="I262" s="98"/>
      <c r="J262" s="99"/>
      <c r="L262" s="105"/>
      <c r="M262" s="98"/>
    </row>
    <row r="263" spans="1:13" s="93" customFormat="1" x14ac:dyDescent="0.3">
      <c r="A263" s="98"/>
      <c r="B263" s="98"/>
      <c r="C263" s="99"/>
      <c r="E263" s="105"/>
      <c r="F263" s="98"/>
      <c r="H263" s="98"/>
      <c r="I263" s="98"/>
      <c r="J263" s="99"/>
      <c r="L263" s="105"/>
      <c r="M263" s="98"/>
    </row>
    <row r="264" spans="1:13" s="93" customFormat="1" x14ac:dyDescent="0.3">
      <c r="A264" s="98"/>
      <c r="B264" s="98"/>
      <c r="C264" s="99"/>
      <c r="E264" s="105"/>
      <c r="F264" s="98"/>
      <c r="H264" s="98"/>
      <c r="I264" s="98"/>
      <c r="J264" s="99"/>
      <c r="L264" s="105"/>
      <c r="M264" s="98"/>
    </row>
    <row r="265" spans="1:13" s="93" customFormat="1" x14ac:dyDescent="0.3">
      <c r="A265" s="98"/>
      <c r="B265" s="98"/>
      <c r="E265" s="105"/>
      <c r="F265" s="98"/>
      <c r="H265" s="98"/>
      <c r="I265" s="98"/>
      <c r="L265" s="107"/>
    </row>
    <row r="266" spans="1:13" s="93" customFormat="1" x14ac:dyDescent="0.3">
      <c r="A266" s="96"/>
      <c r="B266" s="96"/>
      <c r="E266" s="105"/>
      <c r="F266" s="106"/>
      <c r="H266" s="96"/>
      <c r="I266" s="96"/>
      <c r="L266" s="107"/>
    </row>
    <row r="267" spans="1:13" s="93" customFormat="1" x14ac:dyDescent="0.3">
      <c r="A267" s="98"/>
      <c r="B267" s="98"/>
      <c r="C267" s="99"/>
      <c r="E267" s="105"/>
      <c r="F267" s="98"/>
      <c r="H267" s="98"/>
      <c r="I267" s="98"/>
      <c r="J267" s="99"/>
      <c r="L267" s="105"/>
      <c r="M267" s="98"/>
    </row>
    <row r="268" spans="1:13" s="93" customFormat="1" x14ac:dyDescent="0.3">
      <c r="A268" s="98"/>
      <c r="B268" s="98"/>
      <c r="C268" s="99"/>
      <c r="E268" s="105"/>
      <c r="F268" s="98"/>
      <c r="H268" s="98"/>
      <c r="I268" s="98"/>
      <c r="J268" s="99"/>
      <c r="L268" s="105"/>
      <c r="M268" s="98"/>
    </row>
    <row r="269" spans="1:13" s="93" customFormat="1" x14ac:dyDescent="0.3">
      <c r="A269" s="98"/>
      <c r="B269" s="98"/>
      <c r="C269" s="99"/>
      <c r="E269" s="105"/>
      <c r="F269" s="98"/>
      <c r="H269" s="98"/>
      <c r="I269" s="98"/>
      <c r="J269" s="99"/>
      <c r="L269" s="105"/>
      <c r="M269" s="98"/>
    </row>
    <row r="270" spans="1:13" s="93" customFormat="1" x14ac:dyDescent="0.3">
      <c r="A270" s="98"/>
      <c r="B270" s="98"/>
      <c r="C270" s="99"/>
      <c r="E270" s="105"/>
      <c r="F270" s="98"/>
      <c r="H270" s="98"/>
      <c r="I270" s="98"/>
      <c r="J270" s="99"/>
      <c r="L270" s="105"/>
      <c r="M270" s="98"/>
    </row>
    <row r="271" spans="1:13" s="93" customFormat="1" x14ac:dyDescent="0.3">
      <c r="A271" s="98"/>
      <c r="B271" s="98"/>
      <c r="C271" s="99"/>
      <c r="E271" s="105"/>
      <c r="F271" s="98"/>
      <c r="H271" s="98"/>
      <c r="I271" s="98"/>
      <c r="J271" s="99"/>
      <c r="L271" s="105"/>
      <c r="M271" s="98"/>
    </row>
    <row r="272" spans="1:13" s="93" customFormat="1" x14ac:dyDescent="0.3">
      <c r="A272" s="98"/>
      <c r="B272" s="98"/>
      <c r="C272" s="99"/>
      <c r="E272" s="105"/>
      <c r="F272" s="98"/>
      <c r="H272" s="98"/>
      <c r="I272" s="98"/>
      <c r="J272" s="99"/>
      <c r="L272" s="105"/>
      <c r="M272" s="98"/>
    </row>
    <row r="273" spans="1:13" s="93" customFormat="1" x14ac:dyDescent="0.3">
      <c r="A273" s="98"/>
      <c r="B273" s="98"/>
      <c r="C273" s="99"/>
      <c r="E273" s="105"/>
      <c r="F273" s="98"/>
      <c r="H273" s="98"/>
      <c r="I273" s="98"/>
      <c r="J273" s="99"/>
      <c r="L273" s="105"/>
      <c r="M273" s="98"/>
    </row>
    <row r="274" spans="1:13" s="93" customFormat="1" x14ac:dyDescent="0.3">
      <c r="A274" s="98"/>
      <c r="B274" s="98"/>
      <c r="C274" s="99"/>
      <c r="E274" s="105"/>
      <c r="F274" s="98"/>
      <c r="H274" s="98"/>
      <c r="I274" s="98"/>
      <c r="J274" s="99"/>
      <c r="L274" s="105"/>
      <c r="M274" s="98"/>
    </row>
    <row r="275" spans="1:13" s="93" customFormat="1" x14ac:dyDescent="0.3">
      <c r="A275" s="98"/>
      <c r="B275" s="98"/>
      <c r="E275" s="105"/>
      <c r="F275" s="98"/>
      <c r="H275" s="98"/>
      <c r="I275" s="98"/>
      <c r="L275" s="107"/>
    </row>
    <row r="276" spans="1:13" s="93" customFormat="1" x14ac:dyDescent="0.3">
      <c r="A276" s="96"/>
      <c r="B276" s="96"/>
      <c r="E276" s="105"/>
      <c r="F276" s="106"/>
      <c r="H276" s="96"/>
      <c r="I276" s="96"/>
      <c r="L276" s="107"/>
    </row>
    <row r="277" spans="1:13" s="93" customFormat="1" x14ac:dyDescent="0.3">
      <c r="A277" s="98"/>
      <c r="B277" s="98"/>
      <c r="C277" s="99"/>
      <c r="E277" s="105"/>
      <c r="F277" s="98"/>
      <c r="H277" s="98"/>
      <c r="I277" s="98"/>
      <c r="J277" s="99"/>
      <c r="L277" s="105"/>
      <c r="M277" s="98"/>
    </row>
    <row r="278" spans="1:13" s="93" customFormat="1" x14ac:dyDescent="0.3">
      <c r="A278" s="98"/>
      <c r="B278" s="98"/>
      <c r="C278" s="99"/>
      <c r="E278" s="105"/>
      <c r="F278" s="98"/>
      <c r="H278" s="98"/>
      <c r="I278" s="98"/>
      <c r="J278" s="99"/>
      <c r="L278" s="105"/>
      <c r="M278" s="98"/>
    </row>
    <row r="279" spans="1:13" s="93" customFormat="1" x14ac:dyDescent="0.3">
      <c r="A279" s="98"/>
      <c r="B279" s="98"/>
      <c r="C279" s="99"/>
      <c r="E279" s="105"/>
      <c r="F279" s="98"/>
      <c r="H279" s="98"/>
      <c r="I279" s="98"/>
      <c r="J279" s="99"/>
      <c r="L279" s="105"/>
      <c r="M279" s="98"/>
    </row>
    <row r="280" spans="1:13" s="93" customFormat="1" x14ac:dyDescent="0.3">
      <c r="A280" s="98"/>
      <c r="B280" s="98"/>
      <c r="C280" s="99"/>
      <c r="E280" s="105"/>
      <c r="F280" s="98"/>
      <c r="H280" s="98"/>
      <c r="I280" s="98"/>
      <c r="J280" s="99"/>
      <c r="L280" s="105"/>
      <c r="M280" s="98"/>
    </row>
    <row r="281" spans="1:13" s="93" customFormat="1" x14ac:dyDescent="0.3">
      <c r="A281" s="98"/>
      <c r="B281" s="98"/>
      <c r="C281" s="99"/>
      <c r="E281" s="105"/>
      <c r="F281" s="98"/>
      <c r="H281" s="98"/>
      <c r="I281" s="98"/>
      <c r="J281" s="99"/>
      <c r="L281" s="105"/>
      <c r="M281" s="98"/>
    </row>
    <row r="282" spans="1:13" s="93" customFormat="1" x14ac:dyDescent="0.3">
      <c r="A282" s="98"/>
      <c r="B282" s="98"/>
      <c r="C282" s="99"/>
      <c r="E282" s="105"/>
      <c r="F282" s="98"/>
      <c r="H282" s="98"/>
      <c r="I282" s="98"/>
      <c r="J282" s="99"/>
      <c r="L282" s="105"/>
      <c r="M282" s="98"/>
    </row>
    <row r="283" spans="1:13" s="93" customFormat="1" x14ac:dyDescent="0.3">
      <c r="A283" s="98"/>
      <c r="B283" s="98"/>
      <c r="C283" s="99"/>
      <c r="E283" s="105"/>
      <c r="F283" s="98"/>
      <c r="H283" s="98"/>
      <c r="I283" s="98"/>
      <c r="J283" s="99"/>
      <c r="L283" s="105"/>
      <c r="M283" s="98"/>
    </row>
    <row r="284" spans="1:13" s="93" customFormat="1" x14ac:dyDescent="0.3">
      <c r="A284" s="98"/>
      <c r="B284" s="98"/>
      <c r="C284" s="99"/>
      <c r="E284" s="105"/>
      <c r="F284" s="98"/>
      <c r="H284" s="98"/>
      <c r="I284" s="98"/>
      <c r="J284" s="99"/>
      <c r="L284" s="105"/>
      <c r="M284" s="98"/>
    </row>
    <row r="285" spans="1:13" s="93" customFormat="1" x14ac:dyDescent="0.3">
      <c r="A285" s="98"/>
      <c r="B285" s="98"/>
      <c r="E285" s="105"/>
      <c r="F285" s="98"/>
      <c r="H285" s="98"/>
      <c r="I285" s="98"/>
      <c r="L285" s="107"/>
    </row>
    <row r="286" spans="1:13" s="93" customFormat="1" x14ac:dyDescent="0.3">
      <c r="A286" s="96"/>
      <c r="B286" s="96"/>
      <c r="E286" s="105"/>
      <c r="F286" s="106"/>
      <c r="H286" s="96"/>
      <c r="I286" s="96"/>
      <c r="L286" s="107"/>
    </row>
    <row r="287" spans="1:13" s="93" customFormat="1" x14ac:dyDescent="0.3">
      <c r="A287" s="98"/>
      <c r="B287" s="98"/>
      <c r="C287" s="99"/>
      <c r="E287" s="105"/>
      <c r="F287" s="98"/>
      <c r="H287" s="98"/>
      <c r="I287" s="98"/>
      <c r="J287" s="99"/>
      <c r="L287" s="105"/>
      <c r="M287" s="98"/>
    </row>
    <row r="288" spans="1:13" s="93" customFormat="1" x14ac:dyDescent="0.3">
      <c r="A288" s="98"/>
      <c r="B288" s="98"/>
      <c r="C288" s="99"/>
      <c r="E288" s="105"/>
      <c r="F288" s="98"/>
      <c r="H288" s="98"/>
      <c r="I288" s="98"/>
      <c r="J288" s="99"/>
      <c r="L288" s="105"/>
      <c r="M288" s="98"/>
    </row>
    <row r="289" spans="1:13" s="93" customFormat="1" x14ac:dyDescent="0.3">
      <c r="A289" s="98"/>
      <c r="B289" s="98"/>
      <c r="C289" s="99"/>
      <c r="E289" s="105"/>
      <c r="F289" s="98"/>
      <c r="H289" s="98"/>
      <c r="I289" s="98"/>
      <c r="J289" s="99"/>
      <c r="L289" s="105"/>
      <c r="M289" s="98"/>
    </row>
    <row r="290" spans="1:13" s="93" customFormat="1" x14ac:dyDescent="0.3">
      <c r="A290" s="98"/>
      <c r="B290" s="98"/>
      <c r="C290" s="99"/>
      <c r="E290" s="105"/>
      <c r="F290" s="98"/>
      <c r="H290" s="98"/>
      <c r="I290" s="98"/>
      <c r="J290" s="99"/>
      <c r="L290" s="105"/>
      <c r="M290" s="98"/>
    </row>
    <row r="291" spans="1:13" s="93" customFormat="1" x14ac:dyDescent="0.3">
      <c r="A291" s="98"/>
      <c r="B291" s="98"/>
      <c r="C291" s="99"/>
      <c r="E291" s="105"/>
      <c r="F291" s="98"/>
      <c r="H291" s="98"/>
      <c r="I291" s="98"/>
      <c r="J291" s="99"/>
      <c r="L291" s="105"/>
      <c r="M291" s="98"/>
    </row>
    <row r="292" spans="1:13" s="93" customFormat="1" x14ac:dyDescent="0.3">
      <c r="A292" s="98"/>
      <c r="B292" s="98"/>
      <c r="C292" s="99"/>
      <c r="E292" s="105"/>
      <c r="F292" s="98"/>
      <c r="H292" s="98"/>
      <c r="I292" s="98"/>
      <c r="J292" s="99"/>
      <c r="L292" s="105"/>
      <c r="M292" s="98"/>
    </row>
    <row r="293" spans="1:13" s="93" customFormat="1" x14ac:dyDescent="0.3">
      <c r="A293" s="98"/>
      <c r="B293" s="98"/>
      <c r="C293" s="99"/>
      <c r="E293" s="105"/>
      <c r="F293" s="98"/>
      <c r="H293" s="98"/>
      <c r="I293" s="98"/>
      <c r="J293" s="99"/>
      <c r="L293" s="105"/>
      <c r="M293" s="98"/>
    </row>
    <row r="294" spans="1:13" s="93" customFormat="1" x14ac:dyDescent="0.3">
      <c r="A294" s="98"/>
      <c r="B294" s="98"/>
      <c r="C294" s="99"/>
      <c r="E294" s="105"/>
      <c r="F294" s="98"/>
      <c r="H294" s="98"/>
      <c r="I294" s="98"/>
      <c r="J294" s="99"/>
      <c r="L294" s="105"/>
      <c r="M294" s="98"/>
    </row>
    <row r="295" spans="1:13" s="93" customFormat="1" x14ac:dyDescent="0.3">
      <c r="A295" s="98"/>
      <c r="B295" s="98"/>
      <c r="E295" s="105"/>
      <c r="F295" s="98"/>
      <c r="H295" s="98"/>
      <c r="I295" s="98"/>
      <c r="L295" s="107"/>
    </row>
    <row r="296" spans="1:13" s="93" customFormat="1" x14ac:dyDescent="0.3">
      <c r="A296" s="96"/>
      <c r="B296" s="96"/>
      <c r="E296" s="105"/>
      <c r="F296" s="106"/>
      <c r="H296" s="96"/>
      <c r="I296" s="96"/>
      <c r="L296" s="107"/>
    </row>
    <row r="297" spans="1:13" s="93" customFormat="1" x14ac:dyDescent="0.3">
      <c r="A297" s="98"/>
      <c r="B297" s="98"/>
      <c r="C297" s="99"/>
      <c r="E297" s="105"/>
      <c r="F297" s="98"/>
      <c r="H297" s="98"/>
      <c r="I297" s="98"/>
      <c r="J297" s="99"/>
      <c r="L297" s="105"/>
      <c r="M297" s="98"/>
    </row>
    <row r="298" spans="1:13" s="93" customFormat="1" x14ac:dyDescent="0.3">
      <c r="A298" s="98"/>
      <c r="B298" s="98"/>
      <c r="C298" s="99"/>
      <c r="E298" s="105"/>
      <c r="F298" s="98"/>
      <c r="H298" s="98"/>
      <c r="I298" s="98"/>
      <c r="J298" s="99"/>
      <c r="L298" s="105"/>
      <c r="M298" s="98"/>
    </row>
    <row r="299" spans="1:13" s="93" customFormat="1" x14ac:dyDescent="0.3">
      <c r="A299" s="98"/>
      <c r="B299" s="98"/>
      <c r="C299" s="99"/>
      <c r="E299" s="105"/>
      <c r="F299" s="98"/>
      <c r="H299" s="98"/>
      <c r="I299" s="98"/>
      <c r="J299" s="99"/>
      <c r="L299" s="105"/>
      <c r="M299" s="98"/>
    </row>
    <row r="300" spans="1:13" s="93" customFormat="1" x14ac:dyDescent="0.3">
      <c r="A300" s="98"/>
      <c r="B300" s="98"/>
      <c r="C300" s="99"/>
      <c r="E300" s="105"/>
      <c r="F300" s="98"/>
      <c r="H300" s="98"/>
      <c r="I300" s="98"/>
      <c r="J300" s="99"/>
      <c r="L300" s="105"/>
      <c r="M300" s="98"/>
    </row>
    <row r="301" spans="1:13" s="93" customFormat="1" x14ac:dyDescent="0.3">
      <c r="A301" s="98"/>
      <c r="B301" s="98"/>
      <c r="C301" s="99"/>
      <c r="E301" s="105"/>
      <c r="F301" s="98"/>
      <c r="H301" s="98"/>
      <c r="I301" s="98"/>
      <c r="J301" s="99"/>
      <c r="L301" s="105"/>
      <c r="M301" s="98"/>
    </row>
    <row r="302" spans="1:13" s="93" customFormat="1" x14ac:dyDescent="0.3">
      <c r="A302" s="98"/>
      <c r="B302" s="98"/>
      <c r="C302" s="99"/>
      <c r="E302" s="105"/>
      <c r="F302" s="98"/>
      <c r="H302" s="98"/>
      <c r="I302" s="98"/>
      <c r="J302" s="99"/>
      <c r="L302" s="105"/>
      <c r="M302" s="98"/>
    </row>
    <row r="303" spans="1:13" s="93" customFormat="1" x14ac:dyDescent="0.3">
      <c r="A303" s="98"/>
      <c r="B303" s="98"/>
      <c r="C303" s="99"/>
      <c r="E303" s="105"/>
      <c r="F303" s="98"/>
      <c r="H303" s="98"/>
      <c r="I303" s="98"/>
      <c r="J303" s="99"/>
      <c r="L303" s="105"/>
      <c r="M303" s="98"/>
    </row>
    <row r="304" spans="1:13" s="93" customFormat="1" x14ac:dyDescent="0.3">
      <c r="A304" s="98"/>
      <c r="B304" s="98"/>
      <c r="C304" s="99"/>
      <c r="E304" s="105"/>
      <c r="F304" s="98"/>
      <c r="H304" s="98"/>
      <c r="I304" s="98"/>
      <c r="J304" s="99"/>
      <c r="L304" s="105"/>
      <c r="M304" s="98"/>
    </row>
    <row r="305" spans="1:13" s="93" customFormat="1" x14ac:dyDescent="0.3">
      <c r="A305" s="98"/>
      <c r="B305" s="98"/>
      <c r="E305" s="105"/>
      <c r="F305" s="98"/>
      <c r="H305" s="98"/>
      <c r="I305" s="98"/>
      <c r="L305" s="107"/>
    </row>
    <row r="306" spans="1:13" s="93" customFormat="1" x14ac:dyDescent="0.3">
      <c r="A306" s="96"/>
      <c r="B306" s="96"/>
      <c r="E306" s="105"/>
      <c r="F306" s="106"/>
      <c r="H306" s="96"/>
      <c r="I306" s="96"/>
      <c r="L306" s="107"/>
    </row>
    <row r="307" spans="1:13" s="93" customFormat="1" x14ac:dyDescent="0.3">
      <c r="A307" s="98"/>
      <c r="B307" s="98"/>
      <c r="C307" s="99"/>
      <c r="E307" s="105"/>
      <c r="F307" s="98"/>
      <c r="H307" s="98"/>
      <c r="I307" s="98"/>
      <c r="J307" s="99"/>
      <c r="L307" s="105"/>
      <c r="M307" s="98"/>
    </row>
    <row r="308" spans="1:13" s="93" customFormat="1" x14ac:dyDescent="0.3">
      <c r="A308" s="98"/>
      <c r="B308" s="98"/>
      <c r="C308" s="99"/>
      <c r="E308" s="105"/>
      <c r="F308" s="98"/>
      <c r="H308" s="98"/>
      <c r="I308" s="98"/>
      <c r="J308" s="99"/>
      <c r="L308" s="105"/>
      <c r="M308" s="98"/>
    </row>
    <row r="309" spans="1:13" s="93" customFormat="1" x14ac:dyDescent="0.3">
      <c r="A309" s="98"/>
      <c r="B309" s="98"/>
      <c r="C309" s="99"/>
      <c r="E309" s="105"/>
      <c r="F309" s="98"/>
      <c r="H309" s="98"/>
      <c r="I309" s="98"/>
      <c r="J309" s="99"/>
      <c r="L309" s="105"/>
      <c r="M309" s="98"/>
    </row>
    <row r="310" spans="1:13" s="93" customFormat="1" x14ac:dyDescent="0.3">
      <c r="A310" s="98"/>
      <c r="B310" s="98"/>
      <c r="C310" s="99"/>
      <c r="E310" s="105"/>
      <c r="F310" s="98"/>
      <c r="H310" s="98"/>
      <c r="I310" s="98"/>
      <c r="J310" s="99"/>
      <c r="L310" s="105"/>
      <c r="M310" s="98"/>
    </row>
    <row r="311" spans="1:13" s="93" customFormat="1" x14ac:dyDescent="0.3">
      <c r="A311" s="98"/>
      <c r="B311" s="98"/>
      <c r="C311" s="99"/>
      <c r="E311" s="105"/>
      <c r="F311" s="98"/>
      <c r="H311" s="98"/>
      <c r="I311" s="98"/>
      <c r="J311" s="99"/>
      <c r="L311" s="105"/>
      <c r="M311" s="98"/>
    </row>
    <row r="312" spans="1:13" s="93" customFormat="1" x14ac:dyDescent="0.3">
      <c r="A312" s="98"/>
      <c r="B312" s="98"/>
      <c r="C312" s="99"/>
      <c r="E312" s="105"/>
      <c r="F312" s="98"/>
      <c r="H312" s="98"/>
      <c r="I312" s="98"/>
      <c r="J312" s="99"/>
      <c r="L312" s="105"/>
      <c r="M312" s="98"/>
    </row>
    <row r="313" spans="1:13" s="93" customFormat="1" x14ac:dyDescent="0.3">
      <c r="A313" s="98"/>
      <c r="B313" s="98"/>
      <c r="C313" s="99"/>
      <c r="E313" s="105"/>
      <c r="F313" s="98"/>
      <c r="H313" s="98"/>
      <c r="I313" s="98"/>
      <c r="J313" s="99"/>
      <c r="L313" s="105"/>
      <c r="M313" s="98"/>
    </row>
    <row r="314" spans="1:13" s="93" customFormat="1" x14ac:dyDescent="0.3">
      <c r="A314" s="98"/>
      <c r="B314" s="98"/>
      <c r="C314" s="99"/>
      <c r="E314" s="105"/>
      <c r="F314" s="98"/>
      <c r="H314" s="98"/>
      <c r="I314" s="98"/>
      <c r="J314" s="99"/>
      <c r="L314" s="105"/>
      <c r="M314" s="98"/>
    </row>
    <row r="315" spans="1:13" s="93" customFormat="1" x14ac:dyDescent="0.3">
      <c r="A315" s="98"/>
      <c r="B315" s="98"/>
      <c r="E315" s="105"/>
      <c r="F315" s="98"/>
      <c r="H315" s="98"/>
      <c r="I315" s="98"/>
      <c r="L315" s="107"/>
    </row>
    <row r="316" spans="1:13" s="93" customFormat="1" x14ac:dyDescent="0.3">
      <c r="A316" s="96"/>
      <c r="B316" s="96"/>
      <c r="E316" s="105"/>
      <c r="F316" s="106"/>
      <c r="H316" s="96"/>
      <c r="I316" s="96"/>
      <c r="L316" s="107"/>
    </row>
    <row r="317" spans="1:13" s="93" customFormat="1" x14ac:dyDescent="0.3">
      <c r="A317" s="98"/>
      <c r="B317" s="98"/>
      <c r="C317" s="99"/>
      <c r="E317" s="105"/>
      <c r="F317" s="98"/>
      <c r="H317" s="98"/>
      <c r="I317" s="98"/>
      <c r="J317" s="99"/>
      <c r="L317" s="105"/>
      <c r="M317" s="98"/>
    </row>
    <row r="318" spans="1:13" s="93" customFormat="1" x14ac:dyDescent="0.3">
      <c r="A318" s="98"/>
      <c r="B318" s="98"/>
      <c r="C318" s="99"/>
      <c r="E318" s="105"/>
      <c r="F318" s="98"/>
      <c r="H318" s="98"/>
      <c r="I318" s="98"/>
      <c r="J318" s="99"/>
      <c r="L318" s="105"/>
      <c r="M318" s="98"/>
    </row>
    <row r="319" spans="1:13" s="93" customFormat="1" x14ac:dyDescent="0.3">
      <c r="A319" s="98"/>
      <c r="B319" s="98"/>
      <c r="C319" s="99"/>
      <c r="E319" s="105"/>
      <c r="F319" s="98"/>
      <c r="H319" s="98"/>
      <c r="I319" s="98"/>
      <c r="J319" s="99"/>
      <c r="L319" s="105"/>
      <c r="M319" s="98"/>
    </row>
    <row r="320" spans="1:13" s="93" customFormat="1" x14ac:dyDescent="0.3">
      <c r="A320" s="98"/>
      <c r="B320" s="98"/>
      <c r="C320" s="99"/>
      <c r="E320" s="105"/>
      <c r="F320" s="98"/>
      <c r="H320" s="98"/>
      <c r="I320" s="98"/>
      <c r="J320" s="99"/>
      <c r="L320" s="105"/>
      <c r="M320" s="98"/>
    </row>
    <row r="321" spans="1:13" s="93" customFormat="1" x14ac:dyDescent="0.3">
      <c r="A321" s="98"/>
      <c r="B321" s="98"/>
      <c r="C321" s="99"/>
      <c r="E321" s="105"/>
      <c r="F321" s="98"/>
      <c r="H321" s="98"/>
      <c r="I321" s="98"/>
      <c r="J321" s="99"/>
      <c r="L321" s="105"/>
      <c r="M321" s="98"/>
    </row>
    <row r="322" spans="1:13" s="93" customFormat="1" x14ac:dyDescent="0.3">
      <c r="A322" s="98"/>
      <c r="B322" s="98"/>
      <c r="C322" s="99"/>
      <c r="E322" s="105"/>
      <c r="F322" s="98"/>
      <c r="H322" s="98"/>
      <c r="I322" s="98"/>
      <c r="J322" s="99"/>
      <c r="L322" s="105"/>
      <c r="M322" s="98"/>
    </row>
    <row r="323" spans="1:13" s="93" customFormat="1" x14ac:dyDescent="0.3">
      <c r="A323" s="98"/>
      <c r="B323" s="98"/>
      <c r="C323" s="99"/>
      <c r="E323" s="105"/>
      <c r="F323" s="98"/>
      <c r="H323" s="98"/>
      <c r="I323" s="98"/>
      <c r="J323" s="99"/>
      <c r="L323" s="105"/>
      <c r="M323" s="98"/>
    </row>
    <row r="324" spans="1:13" s="93" customFormat="1" x14ac:dyDescent="0.3">
      <c r="A324" s="98"/>
      <c r="B324" s="98"/>
      <c r="C324" s="99"/>
      <c r="E324" s="105"/>
      <c r="F324" s="98"/>
      <c r="H324" s="98"/>
      <c r="I324" s="98"/>
      <c r="J324" s="99"/>
      <c r="L324" s="105"/>
      <c r="M324" s="98"/>
    </row>
    <row r="325" spans="1:13" s="93" customFormat="1" x14ac:dyDescent="0.3">
      <c r="A325" s="98"/>
      <c r="B325" s="98"/>
      <c r="E325" s="105"/>
      <c r="F325" s="98"/>
      <c r="H325" s="98"/>
      <c r="I325" s="98"/>
      <c r="L325" s="107"/>
    </row>
    <row r="326" spans="1:13" s="93" customFormat="1" x14ac:dyDescent="0.3">
      <c r="A326" s="96"/>
      <c r="B326" s="96"/>
      <c r="E326" s="105"/>
      <c r="F326" s="106"/>
      <c r="H326" s="96"/>
      <c r="I326" s="96"/>
      <c r="L326" s="107"/>
    </row>
    <row r="327" spans="1:13" s="93" customFormat="1" x14ac:dyDescent="0.3">
      <c r="A327" s="98"/>
      <c r="B327" s="98"/>
      <c r="C327" s="99"/>
      <c r="E327" s="105"/>
      <c r="F327" s="98"/>
      <c r="H327" s="98"/>
      <c r="I327" s="98"/>
      <c r="J327" s="99"/>
      <c r="L327" s="105"/>
      <c r="M327" s="98"/>
    </row>
    <row r="328" spans="1:13" s="93" customFormat="1" x14ac:dyDescent="0.3">
      <c r="A328" s="98"/>
      <c r="B328" s="98"/>
      <c r="C328" s="99"/>
      <c r="E328" s="105"/>
      <c r="F328" s="98"/>
      <c r="H328" s="98"/>
      <c r="I328" s="98"/>
      <c r="J328" s="99"/>
      <c r="L328" s="105"/>
      <c r="M328" s="98"/>
    </row>
    <row r="329" spans="1:13" s="93" customFormat="1" x14ac:dyDescent="0.3">
      <c r="A329" s="98"/>
      <c r="B329" s="98"/>
      <c r="C329" s="99"/>
      <c r="E329" s="105"/>
      <c r="F329" s="98"/>
      <c r="H329" s="98"/>
      <c r="I329" s="98"/>
      <c r="J329" s="99"/>
      <c r="L329" s="105"/>
      <c r="M329" s="98"/>
    </row>
    <row r="330" spans="1:13" s="93" customFormat="1" x14ac:dyDescent="0.3">
      <c r="A330" s="98"/>
      <c r="B330" s="98"/>
      <c r="C330" s="99"/>
      <c r="E330" s="105"/>
      <c r="F330" s="98"/>
      <c r="H330" s="98"/>
      <c r="I330" s="98"/>
      <c r="J330" s="99"/>
      <c r="L330" s="105"/>
      <c r="M330" s="98"/>
    </row>
    <row r="331" spans="1:13" s="93" customFormat="1" x14ac:dyDescent="0.3">
      <c r="A331" s="98"/>
      <c r="B331" s="98"/>
      <c r="C331" s="99"/>
      <c r="E331" s="105"/>
      <c r="F331" s="98"/>
      <c r="H331" s="98"/>
      <c r="I331" s="98"/>
      <c r="J331" s="99"/>
      <c r="L331" s="105"/>
      <c r="M331" s="98"/>
    </row>
    <row r="332" spans="1:13" s="93" customFormat="1" x14ac:dyDescent="0.3">
      <c r="A332" s="98"/>
      <c r="B332" s="98"/>
      <c r="C332" s="99"/>
      <c r="E332" s="105"/>
      <c r="F332" s="98"/>
      <c r="H332" s="98"/>
      <c r="I332" s="98"/>
      <c r="J332" s="99"/>
      <c r="L332" s="105"/>
      <c r="M332" s="98"/>
    </row>
    <row r="333" spans="1:13" s="93" customFormat="1" x14ac:dyDescent="0.3">
      <c r="A333" s="98"/>
      <c r="B333" s="98"/>
      <c r="C333" s="99"/>
      <c r="E333" s="105"/>
      <c r="F333" s="98"/>
      <c r="H333" s="98"/>
      <c r="I333" s="98"/>
      <c r="J333" s="99"/>
      <c r="L333" s="105"/>
      <c r="M333" s="98"/>
    </row>
    <row r="334" spans="1:13" s="93" customFormat="1" x14ac:dyDescent="0.3">
      <c r="A334" s="98"/>
      <c r="B334" s="98"/>
      <c r="C334" s="99"/>
      <c r="E334" s="105"/>
      <c r="F334" s="98"/>
      <c r="H334" s="98"/>
      <c r="I334" s="98"/>
      <c r="J334" s="99"/>
      <c r="L334" s="105"/>
      <c r="M334" s="98"/>
    </row>
    <row r="335" spans="1:13" s="93" customFormat="1" x14ac:dyDescent="0.3">
      <c r="A335" s="98"/>
      <c r="B335" s="98"/>
      <c r="E335" s="105"/>
      <c r="F335" s="98"/>
      <c r="H335" s="98"/>
      <c r="I335" s="98"/>
      <c r="L335" s="107"/>
    </row>
    <row r="336" spans="1:13" s="93" customFormat="1" x14ac:dyDescent="0.3">
      <c r="A336" s="96"/>
      <c r="B336" s="96"/>
      <c r="E336" s="105"/>
      <c r="F336" s="106"/>
      <c r="H336" s="96"/>
      <c r="I336" s="96"/>
      <c r="L336" s="107"/>
    </row>
    <row r="337" spans="1:13" s="93" customFormat="1" x14ac:dyDescent="0.3">
      <c r="A337" s="98"/>
      <c r="B337" s="98"/>
      <c r="C337" s="99"/>
      <c r="E337" s="105"/>
      <c r="F337" s="98"/>
      <c r="H337" s="98"/>
      <c r="I337" s="98"/>
      <c r="J337" s="99"/>
      <c r="L337" s="105"/>
      <c r="M337" s="98"/>
    </row>
    <row r="338" spans="1:13" s="93" customFormat="1" x14ac:dyDescent="0.3">
      <c r="A338" s="98"/>
      <c r="B338" s="98"/>
      <c r="C338" s="99"/>
      <c r="E338" s="105"/>
      <c r="F338" s="98"/>
      <c r="H338" s="98"/>
      <c r="I338" s="98"/>
      <c r="J338" s="99"/>
      <c r="L338" s="105"/>
      <c r="M338" s="98"/>
    </row>
    <row r="339" spans="1:13" s="93" customFormat="1" x14ac:dyDescent="0.3">
      <c r="A339" s="98"/>
      <c r="B339" s="98"/>
      <c r="C339" s="99"/>
      <c r="E339" s="105"/>
      <c r="F339" s="98"/>
      <c r="H339" s="98"/>
      <c r="I339" s="98"/>
      <c r="J339" s="99"/>
      <c r="L339" s="105"/>
      <c r="M339" s="98"/>
    </row>
    <row r="340" spans="1:13" s="93" customFormat="1" x14ac:dyDescent="0.3">
      <c r="A340" s="98"/>
      <c r="B340" s="98"/>
      <c r="C340" s="99"/>
      <c r="E340" s="105"/>
      <c r="F340" s="98"/>
      <c r="H340" s="98"/>
      <c r="I340" s="98"/>
      <c r="J340" s="99"/>
      <c r="L340" s="105"/>
      <c r="M340" s="98"/>
    </row>
    <row r="341" spans="1:13" s="93" customFormat="1" x14ac:dyDescent="0.3">
      <c r="A341" s="98"/>
      <c r="B341" s="98"/>
      <c r="C341" s="99"/>
      <c r="E341" s="105"/>
      <c r="F341" s="98"/>
      <c r="H341" s="98"/>
      <c r="I341" s="98"/>
      <c r="J341" s="99"/>
      <c r="L341" s="105"/>
      <c r="M341" s="98"/>
    </row>
    <row r="342" spans="1:13" s="93" customFormat="1" x14ac:dyDescent="0.3">
      <c r="A342" s="98"/>
      <c r="B342" s="98"/>
      <c r="C342" s="99"/>
      <c r="E342" s="105"/>
      <c r="F342" s="98"/>
      <c r="H342" s="98"/>
      <c r="I342" s="98"/>
      <c r="J342" s="99"/>
      <c r="L342" s="105"/>
      <c r="M342" s="98"/>
    </row>
    <row r="343" spans="1:13" s="93" customFormat="1" x14ac:dyDescent="0.3">
      <c r="A343" s="98"/>
      <c r="B343" s="98"/>
      <c r="C343" s="99"/>
      <c r="E343" s="105"/>
      <c r="F343" s="98"/>
      <c r="H343" s="98"/>
      <c r="I343" s="98"/>
      <c r="J343" s="99"/>
      <c r="L343" s="105"/>
      <c r="M343" s="98"/>
    </row>
    <row r="344" spans="1:13" s="93" customFormat="1" x14ac:dyDescent="0.3">
      <c r="A344" s="98"/>
      <c r="B344" s="98"/>
      <c r="C344" s="99"/>
      <c r="E344" s="105"/>
      <c r="F344" s="98"/>
      <c r="H344" s="98"/>
      <c r="I344" s="98"/>
      <c r="J344" s="99"/>
      <c r="L344" s="105"/>
      <c r="M344" s="98"/>
    </row>
    <row r="345" spans="1:13" s="93" customFormat="1" x14ac:dyDescent="0.3">
      <c r="A345" s="98"/>
      <c r="B345" s="98"/>
      <c r="E345" s="105"/>
      <c r="F345" s="98"/>
      <c r="H345" s="98"/>
      <c r="I345" s="98"/>
      <c r="L345" s="107"/>
    </row>
    <row r="346" spans="1:13" s="93" customFormat="1" x14ac:dyDescent="0.3">
      <c r="A346" s="96"/>
      <c r="B346" s="96"/>
      <c r="E346" s="105"/>
      <c r="F346" s="106"/>
      <c r="H346" s="96"/>
      <c r="I346" s="96"/>
      <c r="L346" s="107"/>
    </row>
    <row r="347" spans="1:13" s="93" customFormat="1" x14ac:dyDescent="0.3">
      <c r="A347" s="98"/>
      <c r="B347" s="98"/>
      <c r="C347" s="99"/>
      <c r="E347" s="105"/>
      <c r="F347" s="98"/>
      <c r="H347" s="98"/>
      <c r="I347" s="98"/>
      <c r="J347" s="99"/>
      <c r="L347" s="105"/>
      <c r="M347" s="98"/>
    </row>
    <row r="348" spans="1:13" s="93" customFormat="1" x14ac:dyDescent="0.3">
      <c r="A348" s="98"/>
      <c r="B348" s="98"/>
      <c r="C348" s="99"/>
      <c r="E348" s="105"/>
      <c r="F348" s="98"/>
      <c r="H348" s="98"/>
      <c r="I348" s="98"/>
      <c r="J348" s="99"/>
      <c r="L348" s="105"/>
      <c r="M348" s="98"/>
    </row>
    <row r="349" spans="1:13" s="93" customFormat="1" x14ac:dyDescent="0.3">
      <c r="A349" s="98"/>
      <c r="B349" s="98"/>
      <c r="C349" s="99"/>
      <c r="E349" s="105"/>
      <c r="F349" s="98"/>
      <c r="H349" s="98"/>
      <c r="I349" s="98"/>
      <c r="J349" s="99"/>
      <c r="L349" s="105"/>
      <c r="M349" s="98"/>
    </row>
    <row r="350" spans="1:13" s="93" customFormat="1" x14ac:dyDescent="0.3">
      <c r="A350" s="98"/>
      <c r="B350" s="98"/>
      <c r="C350" s="99"/>
      <c r="E350" s="105"/>
      <c r="F350" s="98"/>
      <c r="H350" s="98"/>
      <c r="I350" s="98"/>
      <c r="J350" s="99"/>
      <c r="L350" s="105"/>
      <c r="M350" s="98"/>
    </row>
    <row r="351" spans="1:13" s="93" customFormat="1" x14ac:dyDescent="0.3">
      <c r="A351" s="98"/>
      <c r="B351" s="98"/>
      <c r="C351" s="99"/>
      <c r="E351" s="105"/>
      <c r="F351" s="98"/>
      <c r="H351" s="98"/>
      <c r="I351" s="98"/>
      <c r="J351" s="99"/>
      <c r="L351" s="105"/>
      <c r="M351" s="98"/>
    </row>
    <row r="352" spans="1:13" s="93" customFormat="1" x14ac:dyDescent="0.3">
      <c r="A352" s="98"/>
      <c r="B352" s="98"/>
      <c r="C352" s="99"/>
      <c r="E352" s="105"/>
      <c r="F352" s="98"/>
      <c r="H352" s="98"/>
      <c r="I352" s="98"/>
      <c r="J352" s="99"/>
      <c r="L352" s="105"/>
      <c r="M352" s="98"/>
    </row>
    <row r="353" spans="1:13" s="93" customFormat="1" x14ac:dyDescent="0.3">
      <c r="A353" s="98"/>
      <c r="B353" s="98"/>
      <c r="C353" s="99"/>
      <c r="E353" s="105"/>
      <c r="F353" s="98"/>
      <c r="H353" s="98"/>
      <c r="I353" s="98"/>
      <c r="J353" s="99"/>
      <c r="L353" s="105"/>
      <c r="M353" s="98"/>
    </row>
    <row r="354" spans="1:13" s="93" customFormat="1" x14ac:dyDescent="0.3">
      <c r="A354" s="98"/>
      <c r="B354" s="98"/>
      <c r="C354" s="99"/>
      <c r="E354" s="105"/>
      <c r="F354" s="98"/>
      <c r="H354" s="98"/>
      <c r="I354" s="98"/>
      <c r="J354" s="99"/>
      <c r="L354" s="105"/>
      <c r="M354" s="98"/>
    </row>
    <row r="355" spans="1:13" s="93" customFormat="1" x14ac:dyDescent="0.3">
      <c r="A355" s="98"/>
      <c r="B355" s="98"/>
      <c r="E355" s="105"/>
      <c r="F355" s="98"/>
      <c r="H355" s="98"/>
      <c r="I355" s="98"/>
      <c r="L355" s="107"/>
    </row>
    <row r="356" spans="1:13" s="93" customFormat="1" x14ac:dyDescent="0.3">
      <c r="A356" s="96"/>
      <c r="B356" s="96"/>
      <c r="E356" s="105"/>
      <c r="F356" s="106"/>
      <c r="H356" s="96"/>
      <c r="I356" s="96"/>
      <c r="L356" s="107"/>
      <c r="M356" s="108"/>
    </row>
    <row r="357" spans="1:13" s="93" customFormat="1" x14ac:dyDescent="0.3">
      <c r="A357" s="98"/>
      <c r="B357" s="98"/>
      <c r="C357" s="99"/>
      <c r="E357" s="105"/>
      <c r="F357" s="98"/>
      <c r="H357" s="98"/>
      <c r="I357" s="98"/>
      <c r="J357" s="99"/>
      <c r="L357" s="105"/>
      <c r="M357" s="98"/>
    </row>
    <row r="358" spans="1:13" s="93" customFormat="1" x14ac:dyDescent="0.3">
      <c r="A358" s="98"/>
      <c r="B358" s="98"/>
      <c r="C358" s="99"/>
      <c r="E358" s="105"/>
      <c r="F358" s="98"/>
      <c r="H358" s="98"/>
      <c r="I358" s="98"/>
      <c r="J358" s="99"/>
      <c r="L358" s="105"/>
      <c r="M358" s="98"/>
    </row>
    <row r="359" spans="1:13" s="93" customFormat="1" x14ac:dyDescent="0.3">
      <c r="A359" s="98"/>
      <c r="B359" s="98"/>
      <c r="C359" s="99"/>
      <c r="E359" s="105"/>
      <c r="F359" s="98"/>
      <c r="H359" s="98"/>
      <c r="I359" s="98"/>
      <c r="J359" s="99"/>
      <c r="L359" s="105"/>
      <c r="M359" s="98"/>
    </row>
    <row r="360" spans="1:13" s="93" customFormat="1" x14ac:dyDescent="0.3">
      <c r="A360" s="98"/>
      <c r="B360" s="98"/>
      <c r="C360" s="99"/>
      <c r="E360" s="105"/>
      <c r="F360" s="98"/>
      <c r="H360" s="98"/>
      <c r="I360" s="98"/>
      <c r="J360" s="99"/>
      <c r="L360" s="105"/>
      <c r="M360" s="98"/>
    </row>
    <row r="361" spans="1:13" s="93" customFormat="1" x14ac:dyDescent="0.3">
      <c r="A361" s="98"/>
      <c r="B361" s="98"/>
      <c r="C361" s="99"/>
      <c r="E361" s="105"/>
      <c r="F361" s="98"/>
      <c r="H361" s="98"/>
      <c r="I361" s="98"/>
      <c r="J361" s="99"/>
      <c r="L361" s="105"/>
      <c r="M361" s="98"/>
    </row>
    <row r="362" spans="1:13" s="93" customFormat="1" x14ac:dyDescent="0.3">
      <c r="A362" s="98"/>
      <c r="B362" s="98"/>
      <c r="C362" s="99"/>
      <c r="E362" s="105"/>
      <c r="F362" s="98"/>
      <c r="H362" s="98"/>
      <c r="I362" s="98"/>
      <c r="J362" s="99"/>
      <c r="L362" s="105"/>
      <c r="M362" s="98"/>
    </row>
    <row r="363" spans="1:13" s="93" customFormat="1" x14ac:dyDescent="0.3">
      <c r="A363" s="98"/>
      <c r="B363" s="98"/>
      <c r="C363" s="99"/>
      <c r="E363" s="105"/>
      <c r="F363" s="98"/>
      <c r="H363" s="98"/>
      <c r="I363" s="98"/>
      <c r="J363" s="99"/>
      <c r="L363" s="105"/>
      <c r="M363" s="98"/>
    </row>
    <row r="364" spans="1:13" s="93" customFormat="1" x14ac:dyDescent="0.3">
      <c r="A364" s="98"/>
      <c r="B364" s="98"/>
      <c r="C364" s="99"/>
      <c r="E364" s="105"/>
      <c r="F364" s="98"/>
      <c r="H364" s="98"/>
      <c r="I364" s="98"/>
      <c r="J364" s="99"/>
      <c r="L364" s="105"/>
      <c r="M364" s="98"/>
    </row>
    <row r="365" spans="1:13" s="93" customFormat="1" x14ac:dyDescent="0.3">
      <c r="A365" s="98"/>
      <c r="B365" s="98"/>
      <c r="E365" s="105"/>
      <c r="F365" s="98"/>
      <c r="H365" s="98"/>
      <c r="I365" s="98"/>
      <c r="L365" s="107"/>
    </row>
    <row r="366" spans="1:13" s="93" customFormat="1" x14ac:dyDescent="0.3">
      <c r="A366" s="96"/>
      <c r="B366" s="96"/>
      <c r="E366" s="105"/>
      <c r="F366" s="106"/>
      <c r="H366" s="96"/>
      <c r="I366" s="96"/>
      <c r="L366" s="107"/>
      <c r="M366" s="108"/>
    </row>
    <row r="367" spans="1:13" s="93" customFormat="1" x14ac:dyDescent="0.3">
      <c r="A367" s="98"/>
      <c r="B367" s="98"/>
      <c r="C367" s="99"/>
      <c r="E367" s="105"/>
      <c r="F367" s="98"/>
      <c r="H367" s="98"/>
      <c r="I367" s="98"/>
      <c r="J367" s="99"/>
      <c r="L367" s="105"/>
      <c r="M367" s="98"/>
    </row>
    <row r="368" spans="1:13" s="93" customFormat="1" x14ac:dyDescent="0.3">
      <c r="A368" s="98"/>
      <c r="B368" s="98"/>
      <c r="C368" s="99"/>
      <c r="E368" s="105"/>
      <c r="F368" s="98"/>
      <c r="H368" s="98"/>
      <c r="I368" s="98"/>
      <c r="J368" s="99"/>
      <c r="L368" s="105"/>
      <c r="M368" s="98"/>
    </row>
    <row r="369" spans="1:13" s="93" customFormat="1" ht="15" customHeight="1" x14ac:dyDescent="0.3">
      <c r="A369" s="98"/>
      <c r="B369" s="98"/>
      <c r="C369" s="99"/>
      <c r="E369" s="105"/>
      <c r="F369" s="98"/>
      <c r="H369" s="98"/>
      <c r="I369" s="98"/>
      <c r="J369" s="99"/>
      <c r="L369" s="105"/>
      <c r="M369" s="98"/>
    </row>
    <row r="370" spans="1:13" s="93" customFormat="1" x14ac:dyDescent="0.3">
      <c r="A370" s="98"/>
      <c r="B370" s="98"/>
      <c r="C370" s="99"/>
      <c r="E370" s="105"/>
      <c r="F370" s="98"/>
      <c r="H370" s="98"/>
      <c r="I370" s="98"/>
      <c r="J370" s="99"/>
      <c r="L370" s="105"/>
      <c r="M370" s="98"/>
    </row>
    <row r="371" spans="1:13" s="93" customFormat="1" x14ac:dyDescent="0.3">
      <c r="A371" s="98"/>
      <c r="B371" s="98"/>
      <c r="C371" s="99"/>
      <c r="E371" s="105"/>
      <c r="F371" s="98"/>
      <c r="H371" s="98"/>
      <c r="I371" s="98"/>
      <c r="J371" s="99"/>
      <c r="L371" s="105"/>
      <c r="M371" s="98"/>
    </row>
    <row r="372" spans="1:13" s="93" customFormat="1" x14ac:dyDescent="0.3">
      <c r="A372" s="98"/>
      <c r="B372" s="98"/>
      <c r="C372" s="99"/>
      <c r="E372" s="105"/>
      <c r="F372" s="98"/>
      <c r="H372" s="98"/>
      <c r="I372" s="98"/>
      <c r="J372" s="99"/>
      <c r="L372" s="105"/>
      <c r="M372" s="98"/>
    </row>
    <row r="373" spans="1:13" s="93" customFormat="1" x14ac:dyDescent="0.3">
      <c r="A373" s="98"/>
      <c r="B373" s="98"/>
      <c r="C373" s="99"/>
      <c r="E373" s="105"/>
      <c r="F373" s="98"/>
      <c r="H373" s="98"/>
      <c r="I373" s="98"/>
      <c r="J373" s="99"/>
      <c r="L373" s="105"/>
      <c r="M373" s="98"/>
    </row>
    <row r="374" spans="1:13" s="93" customFormat="1" x14ac:dyDescent="0.3">
      <c r="A374" s="98"/>
      <c r="B374" s="98"/>
      <c r="C374" s="99"/>
      <c r="E374" s="105"/>
      <c r="F374" s="98"/>
      <c r="H374" s="98"/>
      <c r="I374" s="98"/>
      <c r="J374" s="99"/>
      <c r="L374" s="105"/>
      <c r="M374" s="98"/>
    </row>
    <row r="375" spans="1:13" s="93" customFormat="1" x14ac:dyDescent="0.3">
      <c r="A375" s="98"/>
      <c r="B375" s="98"/>
      <c r="E375" s="105"/>
      <c r="F375" s="98"/>
      <c r="H375" s="98"/>
      <c r="I375" s="98"/>
      <c r="L375" s="107"/>
    </row>
    <row r="376" spans="1:13" s="93" customFormat="1" x14ac:dyDescent="0.3">
      <c r="A376" s="98"/>
      <c r="B376" s="98"/>
      <c r="E376" s="105"/>
      <c r="F376" s="106"/>
      <c r="H376" s="98"/>
      <c r="I376" s="98"/>
      <c r="L376" s="107"/>
      <c r="M376" s="108"/>
    </row>
    <row r="377" spans="1:13" s="93" customFormat="1" x14ac:dyDescent="0.3">
      <c r="A377" s="98"/>
      <c r="B377" s="98"/>
      <c r="C377" s="99"/>
      <c r="E377" s="105"/>
      <c r="F377" s="98"/>
      <c r="H377" s="98"/>
      <c r="I377" s="98"/>
      <c r="J377" s="99"/>
      <c r="L377" s="105"/>
      <c r="M377" s="98"/>
    </row>
    <row r="378" spans="1:13" s="93" customFormat="1" x14ac:dyDescent="0.3">
      <c r="A378" s="98"/>
      <c r="B378" s="98"/>
      <c r="C378" s="99"/>
      <c r="E378" s="105"/>
      <c r="F378" s="98"/>
      <c r="H378" s="98"/>
      <c r="I378" s="98"/>
      <c r="J378" s="99"/>
      <c r="L378" s="105"/>
      <c r="M378" s="98"/>
    </row>
    <row r="379" spans="1:13" s="93" customFormat="1" x14ac:dyDescent="0.3">
      <c r="A379" s="98"/>
      <c r="B379" s="98"/>
      <c r="C379" s="99"/>
      <c r="E379" s="105"/>
      <c r="F379" s="98"/>
      <c r="H379" s="98"/>
      <c r="I379" s="98"/>
      <c r="J379" s="99"/>
      <c r="L379" s="105"/>
      <c r="M379" s="98"/>
    </row>
    <row r="380" spans="1:13" s="93" customFormat="1" x14ac:dyDescent="0.3">
      <c r="A380" s="98"/>
      <c r="B380" s="98"/>
      <c r="C380" s="99"/>
      <c r="E380" s="105"/>
      <c r="F380" s="98"/>
      <c r="H380" s="98"/>
      <c r="I380" s="98"/>
      <c r="J380" s="99"/>
      <c r="L380" s="105"/>
      <c r="M380" s="98"/>
    </row>
    <row r="381" spans="1:13" s="93" customFormat="1" x14ac:dyDescent="0.3">
      <c r="A381" s="98"/>
      <c r="B381" s="98"/>
      <c r="C381" s="99"/>
      <c r="E381" s="105"/>
      <c r="F381" s="98"/>
      <c r="H381" s="98"/>
      <c r="I381" s="98"/>
      <c r="J381" s="99"/>
      <c r="L381" s="105"/>
      <c r="M381" s="98"/>
    </row>
    <row r="382" spans="1:13" s="93" customFormat="1" x14ac:dyDescent="0.3">
      <c r="A382" s="98"/>
      <c r="B382" s="98"/>
      <c r="C382" s="99"/>
      <c r="E382" s="105"/>
      <c r="F382" s="98"/>
      <c r="H382" s="98"/>
      <c r="I382" s="98"/>
      <c r="J382" s="99"/>
      <c r="L382" s="105"/>
      <c r="M382" s="98"/>
    </row>
    <row r="383" spans="1:13" s="93" customFormat="1" x14ac:dyDescent="0.3">
      <c r="A383" s="98"/>
      <c r="B383" s="98"/>
      <c r="C383" s="99"/>
      <c r="E383" s="105"/>
      <c r="F383" s="98"/>
      <c r="H383" s="98"/>
      <c r="I383" s="98"/>
      <c r="J383" s="99"/>
      <c r="L383" s="105"/>
      <c r="M383" s="98"/>
    </row>
    <row r="384" spans="1:13" s="93" customFormat="1" x14ac:dyDescent="0.3">
      <c r="A384" s="98"/>
      <c r="B384" s="98"/>
      <c r="C384" s="99"/>
      <c r="E384" s="105"/>
      <c r="F384" s="98"/>
      <c r="H384" s="98"/>
      <c r="I384" s="98"/>
      <c r="J384" s="99"/>
      <c r="L384" s="105"/>
      <c r="M384" s="98"/>
    </row>
    <row r="385" spans="1:13" s="93" customFormat="1" x14ac:dyDescent="0.3">
      <c r="A385" s="109"/>
      <c r="B385" s="109"/>
      <c r="C385" s="109"/>
      <c r="D385" s="109"/>
      <c r="E385" s="110"/>
      <c r="F385" s="111"/>
      <c r="G385" s="109"/>
      <c r="H385" s="109"/>
      <c r="I385" s="109"/>
      <c r="J385" s="109"/>
      <c r="K385" s="109"/>
      <c r="L385" s="112"/>
      <c r="M385" s="109"/>
    </row>
    <row r="386" spans="1:13" s="93" customFormat="1" x14ac:dyDescent="0.3">
      <c r="A386" s="109"/>
      <c r="B386" s="109"/>
      <c r="C386" s="109"/>
      <c r="D386" s="109"/>
      <c r="E386" s="110"/>
      <c r="F386" s="111"/>
      <c r="G386" s="109"/>
      <c r="H386" s="109"/>
      <c r="I386" s="109"/>
      <c r="J386" s="109"/>
      <c r="K386" s="109"/>
      <c r="L386" s="112"/>
      <c r="M386" s="109"/>
    </row>
    <row r="387" spans="1:13" s="93" customFormat="1" x14ac:dyDescent="0.3">
      <c r="A387" s="109"/>
      <c r="B387" s="109"/>
      <c r="C387" s="109"/>
      <c r="D387" s="109"/>
      <c r="E387" s="110"/>
      <c r="F387" s="111"/>
      <c r="G387" s="109"/>
      <c r="H387" s="109"/>
      <c r="I387" s="109"/>
      <c r="J387" s="109"/>
      <c r="K387" s="109"/>
      <c r="L387" s="112"/>
      <c r="M387" s="109"/>
    </row>
    <row r="388" spans="1:13" s="93" customFormat="1" x14ac:dyDescent="0.3">
      <c r="A388" s="109"/>
      <c r="B388" s="109"/>
      <c r="C388" s="109"/>
      <c r="D388" s="109"/>
      <c r="E388" s="110"/>
      <c r="F388" s="111"/>
      <c r="G388" s="109"/>
      <c r="H388" s="109"/>
      <c r="I388" s="109"/>
      <c r="J388" s="109"/>
      <c r="K388" s="109"/>
      <c r="L388" s="112"/>
      <c r="M388" s="109"/>
    </row>
    <row r="389" spans="1:13" s="93" customFormat="1" x14ac:dyDescent="0.3">
      <c r="A389" s="109"/>
      <c r="B389" s="109"/>
      <c r="C389" s="109"/>
      <c r="D389" s="109"/>
      <c r="E389" s="110"/>
      <c r="F389" s="111"/>
      <c r="G389" s="109"/>
      <c r="H389" s="109"/>
      <c r="I389" s="109"/>
      <c r="J389" s="109"/>
      <c r="K389" s="109"/>
      <c r="L389" s="112"/>
      <c r="M389" s="109"/>
    </row>
    <row r="390" spans="1:13" s="93" customFormat="1" x14ac:dyDescent="0.3">
      <c r="A390" s="109"/>
      <c r="B390" s="109"/>
      <c r="C390" s="109"/>
      <c r="D390" s="109"/>
      <c r="E390" s="110"/>
      <c r="F390" s="111"/>
      <c r="G390" s="109"/>
      <c r="H390" s="109"/>
      <c r="I390" s="109"/>
      <c r="J390" s="109"/>
      <c r="K390" s="109"/>
      <c r="L390" s="112"/>
      <c r="M390" s="109"/>
    </row>
    <row r="391" spans="1:13" s="93" customFormat="1" x14ac:dyDescent="0.3">
      <c r="A391" s="109"/>
      <c r="B391" s="109"/>
      <c r="C391" s="109"/>
      <c r="D391" s="109"/>
      <c r="E391" s="110"/>
      <c r="F391" s="111"/>
      <c r="G391" s="109"/>
      <c r="H391" s="109"/>
      <c r="I391" s="109"/>
      <c r="J391" s="109"/>
      <c r="K391" s="109"/>
      <c r="L391" s="112"/>
      <c r="M391" s="109"/>
    </row>
    <row r="392" spans="1:13" s="93" customFormat="1" x14ac:dyDescent="0.3">
      <c r="A392" s="109"/>
      <c r="B392" s="109"/>
      <c r="C392" s="109"/>
      <c r="D392" s="109"/>
      <c r="E392" s="110"/>
      <c r="F392" s="111"/>
      <c r="G392" s="109"/>
      <c r="H392" s="109"/>
      <c r="I392" s="109"/>
      <c r="J392" s="109"/>
      <c r="K392" s="109"/>
      <c r="L392" s="112"/>
      <c r="M392" s="109"/>
    </row>
    <row r="393" spans="1:13" s="93" customFormat="1" x14ac:dyDescent="0.3">
      <c r="A393" s="109"/>
      <c r="B393" s="109"/>
      <c r="C393" s="109"/>
      <c r="D393" s="109"/>
      <c r="E393" s="110"/>
      <c r="F393" s="111"/>
      <c r="G393" s="109"/>
      <c r="H393" s="109"/>
      <c r="I393" s="109"/>
      <c r="J393" s="109"/>
      <c r="K393" s="109"/>
      <c r="L393" s="112"/>
      <c r="M393" s="109"/>
    </row>
    <row r="394" spans="1:13" x14ac:dyDescent="0.3">
      <c r="A394" s="28"/>
      <c r="B394" s="28"/>
      <c r="C394" s="28"/>
      <c r="D394" s="28"/>
      <c r="E394" s="113"/>
      <c r="F394" s="27"/>
      <c r="G394" s="28"/>
      <c r="H394" s="28"/>
      <c r="I394" s="28"/>
      <c r="J394" s="28"/>
      <c r="K394" s="28"/>
      <c r="L394" s="114"/>
      <c r="M394" s="28"/>
    </row>
    <row r="395" spans="1:13" x14ac:dyDescent="0.3">
      <c r="A395" s="28"/>
      <c r="B395" s="28"/>
      <c r="C395" s="28"/>
      <c r="D395" s="28"/>
      <c r="E395" s="113"/>
      <c r="F395" s="27"/>
      <c r="G395" s="28"/>
      <c r="H395" s="28"/>
      <c r="I395" s="28"/>
      <c r="J395" s="28"/>
      <c r="K395" s="28"/>
      <c r="L395" s="114"/>
      <c r="M395" s="28"/>
    </row>
    <row r="396" spans="1:13" x14ac:dyDescent="0.3">
      <c r="A396" s="28"/>
      <c r="B396" s="28"/>
      <c r="C396" s="28"/>
      <c r="D396" s="28"/>
      <c r="E396" s="113"/>
      <c r="F396" s="27"/>
      <c r="G396" s="28"/>
      <c r="H396" s="28"/>
      <c r="I396" s="28"/>
      <c r="J396" s="28"/>
      <c r="K396" s="28"/>
      <c r="L396" s="114"/>
      <c r="M396" s="28"/>
    </row>
    <row r="397" spans="1:13" x14ac:dyDescent="0.3">
      <c r="A397" s="28"/>
      <c r="B397" s="28"/>
      <c r="C397" s="28"/>
      <c r="D397" s="28"/>
      <c r="E397" s="113"/>
      <c r="F397" s="27"/>
      <c r="G397" s="28"/>
      <c r="H397" s="28"/>
      <c r="I397" s="28"/>
      <c r="J397" s="28"/>
      <c r="K397" s="28"/>
      <c r="L397" s="114"/>
      <c r="M397" s="28"/>
    </row>
    <row r="398" spans="1:13" x14ac:dyDescent="0.3">
      <c r="A398" s="28"/>
      <c r="B398" s="28"/>
      <c r="C398" s="28"/>
      <c r="D398" s="28"/>
      <c r="E398" s="113"/>
      <c r="F398" s="27"/>
      <c r="G398" s="28"/>
      <c r="H398" s="28"/>
      <c r="I398" s="28"/>
      <c r="J398" s="28"/>
      <c r="K398" s="28"/>
      <c r="L398" s="114"/>
      <c r="M398" s="28"/>
    </row>
    <row r="399" spans="1:13" x14ac:dyDescent="0.3">
      <c r="A399" s="28"/>
      <c r="B399" s="28"/>
      <c r="C399" s="28"/>
      <c r="D399" s="28"/>
      <c r="E399" s="113"/>
      <c r="F399" s="27"/>
      <c r="G399" s="28"/>
      <c r="H399" s="28"/>
      <c r="I399" s="28"/>
      <c r="J399" s="28"/>
      <c r="K399" s="28"/>
      <c r="L399" s="114"/>
      <c r="M399" s="28"/>
    </row>
    <row r="400" spans="1:13" x14ac:dyDescent="0.3">
      <c r="A400" s="28"/>
      <c r="B400" s="28"/>
      <c r="C400" s="28"/>
      <c r="D400" s="28"/>
      <c r="E400" s="113"/>
      <c r="F400" s="27"/>
      <c r="G400" s="28"/>
      <c r="H400" s="28"/>
      <c r="I400" s="28"/>
      <c r="J400" s="28"/>
      <c r="K400" s="28"/>
      <c r="L400" s="114"/>
      <c r="M400" s="28"/>
    </row>
    <row r="401" spans="1:13" x14ac:dyDescent="0.3">
      <c r="A401" s="28"/>
      <c r="B401" s="28"/>
      <c r="C401" s="28"/>
      <c r="D401" s="28"/>
      <c r="E401" s="113"/>
      <c r="F401" s="27"/>
      <c r="G401" s="28"/>
      <c r="H401" s="28"/>
      <c r="I401" s="28"/>
      <c r="J401" s="28"/>
      <c r="K401" s="28"/>
      <c r="L401" s="114"/>
      <c r="M401" s="28"/>
    </row>
    <row r="402" spans="1:13" x14ac:dyDescent="0.3">
      <c r="A402" s="28"/>
      <c r="B402" s="28"/>
      <c r="C402" s="28"/>
      <c r="D402" s="28"/>
      <c r="E402" s="113"/>
      <c r="F402" s="27"/>
      <c r="G402" s="28"/>
      <c r="H402" s="28"/>
      <c r="I402" s="28"/>
      <c r="J402" s="28"/>
      <c r="K402" s="28"/>
      <c r="L402" s="114"/>
      <c r="M402" s="28"/>
    </row>
    <row r="403" spans="1:13" x14ac:dyDescent="0.3">
      <c r="A403" s="28"/>
      <c r="B403" s="28"/>
      <c r="C403" s="28"/>
      <c r="D403" s="28"/>
      <c r="E403" s="113"/>
      <c r="F403" s="27"/>
      <c r="G403" s="28"/>
      <c r="H403" s="28"/>
      <c r="I403" s="28"/>
      <c r="J403" s="28"/>
      <c r="K403" s="28"/>
      <c r="L403" s="114"/>
      <c r="M403" s="28"/>
    </row>
    <row r="404" spans="1:13" x14ac:dyDescent="0.3">
      <c r="A404" s="28"/>
      <c r="B404" s="28"/>
      <c r="C404" s="28"/>
      <c r="D404" s="28"/>
      <c r="E404" s="113"/>
      <c r="F404" s="27"/>
      <c r="G404" s="28"/>
      <c r="H404" s="28"/>
      <c r="I404" s="28"/>
      <c r="J404" s="28"/>
      <c r="K404" s="28"/>
      <c r="L404" s="114"/>
      <c r="M404" s="28"/>
    </row>
    <row r="405" spans="1:13" x14ac:dyDescent="0.3">
      <c r="A405" s="28"/>
      <c r="B405" s="28"/>
      <c r="C405" s="28"/>
      <c r="D405" s="28"/>
      <c r="E405" s="113"/>
      <c r="F405" s="27"/>
      <c r="G405" s="28"/>
      <c r="H405" s="28"/>
      <c r="I405" s="28"/>
      <c r="J405" s="28"/>
      <c r="K405" s="28"/>
      <c r="L405" s="114"/>
      <c r="M405" s="28"/>
    </row>
    <row r="406" spans="1:13" x14ac:dyDescent="0.3">
      <c r="A406" s="28"/>
      <c r="B406" s="28"/>
      <c r="C406" s="28"/>
      <c r="D406" s="28"/>
      <c r="E406" s="113"/>
      <c r="F406" s="27"/>
      <c r="G406" s="28"/>
      <c r="H406" s="28"/>
      <c r="I406" s="28"/>
      <c r="J406" s="28"/>
      <c r="K406" s="28"/>
      <c r="L406" s="114"/>
      <c r="M406" s="28"/>
    </row>
    <row r="407" spans="1:13" x14ac:dyDescent="0.3">
      <c r="A407" s="28"/>
      <c r="B407" s="28"/>
      <c r="C407" s="28"/>
      <c r="D407" s="28"/>
      <c r="E407" s="113"/>
      <c r="F407" s="27"/>
      <c r="G407" s="28"/>
      <c r="H407" s="28"/>
      <c r="I407" s="28"/>
      <c r="J407" s="28"/>
      <c r="K407" s="28"/>
      <c r="L407" s="114"/>
      <c r="M407" s="28"/>
    </row>
    <row r="408" spans="1:13" x14ac:dyDescent="0.3">
      <c r="A408" s="28"/>
      <c r="B408" s="28"/>
      <c r="C408" s="28"/>
      <c r="D408" s="28"/>
      <c r="E408" s="113"/>
      <c r="F408" s="27"/>
      <c r="G408" s="28"/>
      <c r="H408" s="28"/>
      <c r="I408" s="28"/>
      <c r="J408" s="28"/>
      <c r="K408" s="28"/>
      <c r="L408" s="114"/>
      <c r="M408" s="28"/>
    </row>
    <row r="409" spans="1:13" x14ac:dyDescent="0.3">
      <c r="A409" s="28"/>
      <c r="B409" s="28"/>
      <c r="C409" s="28"/>
      <c r="D409" s="28"/>
      <c r="E409" s="113"/>
      <c r="F409" s="27"/>
      <c r="G409" s="28"/>
      <c r="H409" s="28"/>
      <c r="I409" s="28"/>
      <c r="J409" s="28"/>
      <c r="K409" s="28"/>
      <c r="L409" s="114"/>
      <c r="M409" s="28"/>
    </row>
    <row r="410" spans="1:13" x14ac:dyDescent="0.3">
      <c r="A410" s="28"/>
      <c r="B410" s="28"/>
      <c r="C410" s="28"/>
      <c r="D410" s="28"/>
      <c r="E410" s="113"/>
      <c r="F410" s="27"/>
      <c r="G410" s="28"/>
      <c r="H410" s="28"/>
      <c r="I410" s="28"/>
      <c r="J410" s="28"/>
      <c r="K410" s="28"/>
      <c r="L410" s="114"/>
      <c r="M410" s="28"/>
    </row>
    <row r="411" spans="1:13" x14ac:dyDescent="0.3">
      <c r="A411" s="28"/>
      <c r="B411" s="28"/>
      <c r="C411" s="28"/>
      <c r="D411" s="28"/>
      <c r="E411" s="113"/>
      <c r="F411" s="27"/>
      <c r="G411" s="28"/>
      <c r="H411" s="28"/>
      <c r="I411" s="28"/>
      <c r="J411" s="28"/>
      <c r="K411" s="28"/>
      <c r="L411" s="114"/>
      <c r="M411" s="28"/>
    </row>
    <row r="412" spans="1:13" x14ac:dyDescent="0.3">
      <c r="A412" s="28"/>
      <c r="B412" s="28"/>
      <c r="C412" s="28"/>
      <c r="D412" s="28"/>
      <c r="E412" s="113"/>
      <c r="F412" s="27"/>
      <c r="G412" s="28"/>
      <c r="H412" s="28"/>
      <c r="I412" s="28"/>
      <c r="J412" s="28"/>
      <c r="K412" s="28"/>
      <c r="L412" s="114"/>
      <c r="M412" s="28"/>
    </row>
    <row r="413" spans="1:13" x14ac:dyDescent="0.3">
      <c r="A413" s="28"/>
      <c r="B413" s="28"/>
      <c r="C413" s="28"/>
      <c r="D413" s="28"/>
      <c r="E413" s="113"/>
      <c r="F413" s="27"/>
      <c r="G413" s="28"/>
      <c r="H413" s="28"/>
      <c r="I413" s="28"/>
      <c r="J413" s="28"/>
      <c r="K413" s="28"/>
      <c r="L413" s="114"/>
      <c r="M413" s="28"/>
    </row>
    <row r="414" spans="1:13" x14ac:dyDescent="0.3">
      <c r="A414" s="28"/>
      <c r="B414" s="28"/>
      <c r="C414" s="28"/>
      <c r="D414" s="28"/>
      <c r="E414" s="113"/>
      <c r="F414" s="27"/>
      <c r="G414" s="28"/>
      <c r="H414" s="28"/>
      <c r="I414" s="28"/>
      <c r="J414" s="28"/>
      <c r="K414" s="28"/>
      <c r="L414" s="114"/>
      <c r="M414" s="28"/>
    </row>
    <row r="415" spans="1:13" x14ac:dyDescent="0.3">
      <c r="A415" s="28"/>
      <c r="B415" s="28"/>
      <c r="C415" s="28"/>
      <c r="D415" s="28"/>
      <c r="E415" s="113"/>
      <c r="F415" s="27"/>
      <c r="G415" s="28"/>
      <c r="H415" s="28"/>
      <c r="I415" s="28"/>
      <c r="J415" s="28"/>
      <c r="K415" s="28"/>
      <c r="L415" s="114"/>
      <c r="M415" s="28"/>
    </row>
    <row r="416" spans="1:13" x14ac:dyDescent="0.3">
      <c r="A416" s="28"/>
      <c r="B416" s="28"/>
      <c r="C416" s="28"/>
      <c r="D416" s="28"/>
      <c r="E416" s="113"/>
      <c r="F416" s="27"/>
      <c r="G416" s="28"/>
      <c r="H416" s="28"/>
      <c r="I416" s="28"/>
      <c r="J416" s="28"/>
      <c r="K416" s="28"/>
      <c r="L416" s="114"/>
      <c r="M416" s="28"/>
    </row>
    <row r="417" spans="1:13" x14ac:dyDescent="0.3">
      <c r="A417" s="28"/>
      <c r="B417" s="28"/>
      <c r="C417" s="28"/>
      <c r="D417" s="28"/>
      <c r="E417" s="113"/>
      <c r="F417" s="27"/>
      <c r="G417" s="28"/>
      <c r="H417" s="28"/>
      <c r="I417" s="28"/>
      <c r="J417" s="28"/>
      <c r="K417" s="28"/>
      <c r="L417" s="114"/>
      <c r="M417" s="28"/>
    </row>
    <row r="418" spans="1:13" x14ac:dyDescent="0.3">
      <c r="A418" s="28"/>
      <c r="B418" s="28"/>
      <c r="C418" s="28"/>
      <c r="D418" s="28"/>
      <c r="E418" s="113"/>
      <c r="F418" s="27"/>
      <c r="G418" s="28"/>
      <c r="H418" s="28"/>
      <c r="I418" s="28"/>
      <c r="J418" s="28"/>
      <c r="K418" s="28"/>
      <c r="L418" s="114"/>
      <c r="M418" s="28"/>
    </row>
    <row r="419" spans="1:13" x14ac:dyDescent="0.3">
      <c r="A419" s="28"/>
      <c r="B419" s="28"/>
      <c r="C419" s="28"/>
      <c r="D419" s="28"/>
      <c r="E419" s="113"/>
      <c r="F419" s="27"/>
      <c r="G419" s="28"/>
      <c r="H419" s="28"/>
      <c r="I419" s="28"/>
      <c r="J419" s="28"/>
      <c r="K419" s="28"/>
      <c r="L419" s="114"/>
      <c r="M419" s="28"/>
    </row>
    <row r="420" spans="1:13" x14ac:dyDescent="0.3">
      <c r="A420" s="28"/>
      <c r="B420" s="28"/>
      <c r="C420" s="28"/>
      <c r="D420" s="28"/>
      <c r="E420" s="113"/>
      <c r="F420" s="27"/>
      <c r="G420" s="28"/>
      <c r="H420" s="28"/>
      <c r="I420" s="28"/>
      <c r="J420" s="28"/>
      <c r="K420" s="28"/>
      <c r="L420" s="114"/>
      <c r="M420" s="28"/>
    </row>
    <row r="421" spans="1:13" x14ac:dyDescent="0.3">
      <c r="A421" s="28"/>
      <c r="B421" s="28"/>
      <c r="C421" s="28"/>
      <c r="D421" s="28"/>
      <c r="E421" s="113"/>
      <c r="F421" s="27"/>
      <c r="G421" s="28"/>
      <c r="H421" s="28"/>
      <c r="I421" s="28"/>
      <c r="J421" s="28"/>
      <c r="K421" s="28"/>
      <c r="L421" s="114"/>
      <c r="M421" s="28"/>
    </row>
    <row r="422" spans="1:13" x14ac:dyDescent="0.3">
      <c r="A422" s="28"/>
      <c r="B422" s="28"/>
      <c r="C422" s="28"/>
      <c r="D422" s="28"/>
      <c r="E422" s="113"/>
      <c r="F422" s="27"/>
      <c r="G422" s="28"/>
      <c r="H422" s="28"/>
      <c r="I422" s="28"/>
      <c r="J422" s="28"/>
      <c r="K422" s="28"/>
      <c r="L422" s="114"/>
      <c r="M422" s="28"/>
    </row>
    <row r="423" spans="1:13" x14ac:dyDescent="0.3">
      <c r="A423" s="28"/>
      <c r="B423" s="28"/>
      <c r="C423" s="28"/>
      <c r="D423" s="28"/>
      <c r="E423" s="113"/>
      <c r="F423" s="27"/>
      <c r="G423" s="28"/>
      <c r="H423" s="28"/>
      <c r="I423" s="28"/>
      <c r="J423" s="28"/>
      <c r="K423" s="28"/>
      <c r="L423" s="114"/>
      <c r="M423" s="28"/>
    </row>
    <row r="424" spans="1:13" x14ac:dyDescent="0.3">
      <c r="A424" s="28"/>
      <c r="B424" s="28"/>
      <c r="C424" s="28"/>
      <c r="D424" s="28"/>
      <c r="E424" s="113"/>
      <c r="F424" s="27"/>
      <c r="G424" s="28"/>
      <c r="H424" s="28"/>
      <c r="I424" s="28"/>
      <c r="J424" s="28"/>
      <c r="K424" s="28"/>
      <c r="L424" s="114"/>
      <c r="M424" s="28"/>
    </row>
    <row r="425" spans="1:13" x14ac:dyDescent="0.3">
      <c r="A425" s="28"/>
      <c r="B425" s="28"/>
      <c r="C425" s="28"/>
      <c r="D425" s="28"/>
      <c r="E425" s="113"/>
      <c r="F425" s="27"/>
      <c r="G425" s="28"/>
      <c r="H425" s="28"/>
      <c r="I425" s="28"/>
      <c r="J425" s="28"/>
      <c r="K425" s="28"/>
      <c r="L425" s="114"/>
      <c r="M425" s="28"/>
    </row>
    <row r="426" spans="1:13" x14ac:dyDescent="0.3">
      <c r="A426" s="28"/>
      <c r="B426" s="28"/>
      <c r="C426" s="28"/>
      <c r="D426" s="28"/>
      <c r="E426" s="113"/>
      <c r="F426" s="27"/>
      <c r="G426" s="28"/>
      <c r="H426" s="28"/>
      <c r="I426" s="28"/>
      <c r="J426" s="28"/>
      <c r="K426" s="28"/>
      <c r="L426" s="114"/>
      <c r="M426" s="28"/>
    </row>
    <row r="427" spans="1:13" x14ac:dyDescent="0.3">
      <c r="A427" s="28"/>
      <c r="B427" s="28"/>
      <c r="C427" s="28"/>
      <c r="D427" s="28"/>
      <c r="E427" s="113"/>
      <c r="F427" s="27"/>
      <c r="G427" s="28"/>
      <c r="H427" s="28"/>
      <c r="I427" s="28"/>
      <c r="J427" s="28"/>
      <c r="K427" s="28"/>
      <c r="L427" s="114"/>
      <c r="M427" s="28"/>
    </row>
    <row r="428" spans="1:13" x14ac:dyDescent="0.3">
      <c r="A428" s="28"/>
      <c r="B428" s="28"/>
      <c r="C428" s="28"/>
      <c r="D428" s="28"/>
      <c r="E428" s="113"/>
      <c r="F428" s="27"/>
      <c r="G428" s="28"/>
      <c r="H428" s="28"/>
      <c r="I428" s="28"/>
      <c r="J428" s="28"/>
      <c r="K428" s="28"/>
      <c r="L428" s="114"/>
      <c r="M428" s="28"/>
    </row>
    <row r="429" spans="1:13" x14ac:dyDescent="0.3">
      <c r="A429" s="28"/>
      <c r="B429" s="28"/>
      <c r="C429" s="28"/>
      <c r="D429" s="28"/>
      <c r="E429" s="113"/>
      <c r="F429" s="27"/>
      <c r="G429" s="28"/>
      <c r="H429" s="28"/>
      <c r="I429" s="28"/>
      <c r="J429" s="28"/>
      <c r="K429" s="28"/>
      <c r="L429" s="114"/>
      <c r="M429" s="28"/>
    </row>
    <row r="430" spans="1:13" x14ac:dyDescent="0.3">
      <c r="A430" s="28"/>
      <c r="B430" s="28"/>
      <c r="C430" s="28"/>
      <c r="D430" s="28"/>
      <c r="E430" s="113"/>
      <c r="F430" s="27"/>
      <c r="G430" s="28"/>
      <c r="H430" s="28"/>
      <c r="I430" s="28"/>
      <c r="J430" s="28"/>
      <c r="K430" s="28"/>
      <c r="L430" s="114"/>
      <c r="M430" s="28"/>
    </row>
    <row r="431" spans="1:13" x14ac:dyDescent="0.3">
      <c r="A431" s="28"/>
      <c r="B431" s="28"/>
      <c r="C431" s="28"/>
      <c r="D431" s="28"/>
      <c r="E431" s="113"/>
      <c r="F431" s="27"/>
      <c r="G431" s="28"/>
      <c r="H431" s="28"/>
      <c r="I431" s="28"/>
      <c r="J431" s="28"/>
      <c r="K431" s="28"/>
      <c r="L431" s="114"/>
      <c r="M431" s="28"/>
    </row>
    <row r="432" spans="1:13" x14ac:dyDescent="0.3">
      <c r="A432" s="28"/>
      <c r="B432" s="28"/>
      <c r="C432" s="28"/>
      <c r="D432" s="28"/>
      <c r="E432" s="113"/>
      <c r="F432" s="27"/>
      <c r="G432" s="28"/>
      <c r="H432" s="28"/>
      <c r="I432" s="28"/>
      <c r="J432" s="28"/>
      <c r="K432" s="28"/>
      <c r="L432" s="114"/>
      <c r="M432" s="28"/>
    </row>
    <row r="433" spans="1:13" x14ac:dyDescent="0.3">
      <c r="A433" s="28"/>
      <c r="B433" s="28"/>
      <c r="C433" s="28"/>
      <c r="D433" s="28"/>
      <c r="E433" s="113"/>
      <c r="F433" s="27"/>
      <c r="G433" s="28"/>
      <c r="H433" s="28"/>
      <c r="I433" s="28"/>
      <c r="J433" s="28"/>
      <c r="K433" s="28"/>
      <c r="L433" s="114"/>
      <c r="M433" s="28"/>
    </row>
    <row r="434" spans="1:13" x14ac:dyDescent="0.3">
      <c r="A434" s="28"/>
      <c r="B434" s="28"/>
      <c r="C434" s="28"/>
      <c r="D434" s="28"/>
      <c r="E434" s="113"/>
      <c r="F434" s="27"/>
      <c r="G434" s="28"/>
      <c r="H434" s="28"/>
      <c r="I434" s="28"/>
      <c r="J434" s="28"/>
      <c r="K434" s="28"/>
      <c r="L434" s="114"/>
      <c r="M434" s="28"/>
    </row>
    <row r="435" spans="1:13" x14ac:dyDescent="0.3">
      <c r="A435" s="28"/>
      <c r="B435" s="28"/>
      <c r="C435" s="28"/>
      <c r="D435" s="28"/>
      <c r="E435" s="113"/>
      <c r="F435" s="27"/>
      <c r="G435" s="28"/>
      <c r="H435" s="28"/>
      <c r="I435" s="28"/>
      <c r="J435" s="28"/>
      <c r="K435" s="28"/>
      <c r="L435" s="114"/>
      <c r="M435" s="28"/>
    </row>
    <row r="436" spans="1:13" x14ac:dyDescent="0.3">
      <c r="A436" s="28"/>
      <c r="B436" s="28"/>
      <c r="C436" s="28"/>
      <c r="D436" s="28"/>
      <c r="E436" s="113"/>
      <c r="F436" s="27"/>
      <c r="G436" s="28"/>
      <c r="H436" s="28"/>
      <c r="I436" s="28"/>
      <c r="J436" s="28"/>
      <c r="K436" s="28"/>
      <c r="L436" s="114"/>
      <c r="M436" s="28"/>
    </row>
    <row r="437" spans="1:13" x14ac:dyDescent="0.3">
      <c r="A437" s="28"/>
      <c r="B437" s="28"/>
      <c r="C437" s="28"/>
      <c r="D437" s="28"/>
      <c r="E437" s="113"/>
      <c r="F437" s="27"/>
      <c r="G437" s="28"/>
      <c r="H437" s="28"/>
      <c r="I437" s="28"/>
      <c r="J437" s="28"/>
      <c r="K437" s="28"/>
      <c r="L437" s="114"/>
      <c r="M437" s="28"/>
    </row>
    <row r="438" spans="1:13" x14ac:dyDescent="0.3">
      <c r="A438" s="28"/>
      <c r="B438" s="28"/>
      <c r="C438" s="28"/>
      <c r="D438" s="28"/>
      <c r="E438" s="113"/>
      <c r="F438" s="27"/>
      <c r="G438" s="28"/>
      <c r="H438" s="28"/>
      <c r="I438" s="28"/>
      <c r="J438" s="28"/>
      <c r="K438" s="28"/>
      <c r="L438" s="114"/>
      <c r="M438" s="28"/>
    </row>
    <row r="439" spans="1:13" x14ac:dyDescent="0.3">
      <c r="A439" s="28"/>
      <c r="B439" s="28"/>
      <c r="C439" s="28"/>
      <c r="D439" s="28"/>
      <c r="E439" s="113"/>
      <c r="F439" s="27"/>
      <c r="G439" s="28"/>
      <c r="H439" s="28"/>
      <c r="I439" s="28"/>
      <c r="J439" s="28"/>
      <c r="K439" s="28"/>
      <c r="L439" s="114"/>
      <c r="M439" s="28"/>
    </row>
    <row r="440" spans="1:13" x14ac:dyDescent="0.3">
      <c r="A440" s="28"/>
      <c r="B440" s="28"/>
      <c r="C440" s="28"/>
      <c r="D440" s="28"/>
      <c r="E440" s="113"/>
      <c r="F440" s="27"/>
      <c r="G440" s="28"/>
      <c r="H440" s="28"/>
      <c r="I440" s="28"/>
      <c r="J440" s="28"/>
      <c r="K440" s="28"/>
      <c r="L440" s="114"/>
      <c r="M440" s="28"/>
    </row>
    <row r="441" spans="1:13" x14ac:dyDescent="0.3">
      <c r="A441" s="28"/>
      <c r="B441" s="28"/>
      <c r="C441" s="28"/>
      <c r="D441" s="28"/>
      <c r="E441" s="113"/>
      <c r="F441" s="27"/>
      <c r="G441" s="28"/>
      <c r="H441" s="28"/>
      <c r="I441" s="28"/>
      <c r="J441" s="28"/>
      <c r="K441" s="28"/>
      <c r="L441" s="114"/>
      <c r="M441" s="28"/>
    </row>
    <row r="442" spans="1:13" x14ac:dyDescent="0.3">
      <c r="A442" s="28"/>
      <c r="B442" s="28"/>
      <c r="C442" s="28"/>
      <c r="D442" s="28"/>
      <c r="E442" s="113"/>
      <c r="F442" s="27"/>
      <c r="G442" s="28"/>
      <c r="H442" s="28"/>
      <c r="I442" s="28"/>
      <c r="J442" s="28"/>
      <c r="K442" s="28"/>
      <c r="L442" s="114"/>
      <c r="M442" s="28"/>
    </row>
    <row r="443" spans="1:13" x14ac:dyDescent="0.3">
      <c r="A443" s="28"/>
      <c r="B443" s="28"/>
      <c r="C443" s="28"/>
      <c r="D443" s="28"/>
      <c r="E443" s="113"/>
      <c r="F443" s="27"/>
      <c r="G443" s="28"/>
      <c r="H443" s="28"/>
      <c r="I443" s="28"/>
      <c r="J443" s="28"/>
      <c r="K443" s="28"/>
      <c r="L443" s="114"/>
      <c r="M443" s="28"/>
    </row>
    <row r="444" spans="1:13" x14ac:dyDescent="0.3">
      <c r="A444" s="28"/>
      <c r="B444" s="28"/>
      <c r="C444" s="28"/>
      <c r="D444" s="28"/>
      <c r="E444" s="113"/>
      <c r="F444" s="27"/>
      <c r="G444" s="28"/>
      <c r="H444" s="28"/>
      <c r="I444" s="28"/>
      <c r="J444" s="28"/>
      <c r="K444" s="28"/>
      <c r="L444" s="114"/>
      <c r="M444" s="28"/>
    </row>
    <row r="445" spans="1:13" x14ac:dyDescent="0.3">
      <c r="A445" s="28"/>
      <c r="B445" s="28"/>
      <c r="C445" s="28"/>
      <c r="D445" s="28"/>
      <c r="E445" s="113"/>
      <c r="F445" s="27"/>
      <c r="G445" s="28"/>
      <c r="H445" s="28"/>
      <c r="I445" s="28"/>
      <c r="J445" s="28"/>
      <c r="K445" s="28"/>
      <c r="L445" s="114"/>
      <c r="M445" s="28"/>
    </row>
    <row r="446" spans="1:13" x14ac:dyDescent="0.3">
      <c r="A446" s="28"/>
      <c r="B446" s="28"/>
      <c r="C446" s="28"/>
      <c r="D446" s="28"/>
      <c r="E446" s="113"/>
      <c r="F446" s="27"/>
      <c r="G446" s="28"/>
      <c r="H446" s="28"/>
      <c r="I446" s="28"/>
      <c r="J446" s="28"/>
      <c r="K446" s="28"/>
      <c r="L446" s="114"/>
      <c r="M446" s="28"/>
    </row>
    <row r="447" spans="1:13" x14ac:dyDescent="0.3">
      <c r="A447" s="28"/>
      <c r="B447" s="28"/>
      <c r="C447" s="28"/>
      <c r="D447" s="28"/>
      <c r="E447" s="113"/>
      <c r="F447" s="27"/>
      <c r="G447" s="28"/>
      <c r="H447" s="28"/>
      <c r="I447" s="28"/>
      <c r="J447" s="28"/>
      <c r="K447" s="28"/>
      <c r="L447" s="114"/>
      <c r="M447" s="28"/>
    </row>
    <row r="448" spans="1:13" x14ac:dyDescent="0.3">
      <c r="A448" s="28"/>
      <c r="B448" s="28"/>
      <c r="C448" s="28"/>
      <c r="D448" s="28"/>
      <c r="E448" s="113"/>
      <c r="F448" s="27"/>
      <c r="G448" s="28"/>
      <c r="H448" s="28"/>
      <c r="I448" s="28"/>
      <c r="J448" s="28"/>
      <c r="K448" s="28"/>
      <c r="L448" s="114"/>
      <c r="M448" s="28"/>
    </row>
    <row r="449" spans="1:13" x14ac:dyDescent="0.3">
      <c r="A449" s="28"/>
      <c r="B449" s="28"/>
      <c r="C449" s="28"/>
      <c r="D449" s="28"/>
      <c r="E449" s="113"/>
      <c r="F449" s="27"/>
      <c r="G449" s="28"/>
      <c r="H449" s="28"/>
      <c r="I449" s="28"/>
      <c r="J449" s="28"/>
      <c r="K449" s="28"/>
      <c r="L449" s="114"/>
      <c r="M449" s="28"/>
    </row>
    <row r="450" spans="1:13" x14ac:dyDescent="0.3">
      <c r="A450" s="28"/>
      <c r="B450" s="28"/>
      <c r="C450" s="28"/>
      <c r="D450" s="28"/>
      <c r="E450" s="113"/>
      <c r="F450" s="27"/>
      <c r="G450" s="28"/>
      <c r="H450" s="28"/>
      <c r="I450" s="28"/>
      <c r="J450" s="28"/>
      <c r="K450" s="28"/>
      <c r="L450" s="114"/>
      <c r="M450" s="28"/>
    </row>
    <row r="451" spans="1:13" x14ac:dyDescent="0.3">
      <c r="A451" s="28"/>
      <c r="B451" s="28"/>
      <c r="C451" s="28"/>
      <c r="D451" s="28"/>
      <c r="E451" s="113"/>
      <c r="F451" s="27"/>
      <c r="G451" s="28"/>
      <c r="H451" s="28"/>
      <c r="I451" s="28"/>
      <c r="J451" s="28"/>
      <c r="K451" s="28"/>
      <c r="L451" s="114"/>
      <c r="M451" s="28"/>
    </row>
    <row r="452" spans="1:13" x14ac:dyDescent="0.3">
      <c r="A452" s="28"/>
      <c r="B452" s="28"/>
      <c r="C452" s="28"/>
      <c r="D452" s="28"/>
      <c r="E452" s="113"/>
      <c r="F452" s="27"/>
      <c r="G452" s="28"/>
      <c r="H452" s="28"/>
      <c r="I452" s="28"/>
      <c r="J452" s="28"/>
      <c r="K452" s="28"/>
      <c r="L452" s="114"/>
      <c r="M452" s="28"/>
    </row>
    <row r="453" spans="1:13" x14ac:dyDescent="0.3">
      <c r="A453" s="28"/>
      <c r="B453" s="28"/>
      <c r="C453" s="28"/>
      <c r="D453" s="28"/>
      <c r="E453" s="113"/>
      <c r="F453" s="27"/>
      <c r="G453" s="28"/>
      <c r="H453" s="28"/>
      <c r="I453" s="28"/>
      <c r="J453" s="28"/>
      <c r="K453" s="28"/>
      <c r="L453" s="114"/>
      <c r="M453" s="28"/>
    </row>
    <row r="454" spans="1:13" x14ac:dyDescent="0.3">
      <c r="A454" s="28"/>
      <c r="B454" s="28"/>
      <c r="C454" s="28"/>
      <c r="D454" s="28"/>
      <c r="E454" s="113"/>
      <c r="F454" s="27"/>
      <c r="G454" s="28"/>
      <c r="H454" s="28"/>
      <c r="I454" s="28"/>
      <c r="J454" s="28"/>
      <c r="K454" s="28"/>
      <c r="L454" s="114"/>
      <c r="M454" s="28"/>
    </row>
    <row r="455" spans="1:13" x14ac:dyDescent="0.3">
      <c r="A455" s="28"/>
      <c r="B455" s="28"/>
      <c r="C455" s="28"/>
      <c r="D455" s="28"/>
      <c r="E455" s="113"/>
      <c r="F455" s="27"/>
      <c r="G455" s="28"/>
      <c r="H455" s="28"/>
      <c r="I455" s="28"/>
      <c r="J455" s="28"/>
      <c r="K455" s="28"/>
      <c r="L455" s="114"/>
      <c r="M455" s="28"/>
    </row>
    <row r="456" spans="1:13" x14ac:dyDescent="0.3">
      <c r="A456" s="28"/>
      <c r="B456" s="28"/>
      <c r="C456" s="28"/>
      <c r="D456" s="28"/>
      <c r="E456" s="113"/>
      <c r="F456" s="27"/>
      <c r="G456" s="28"/>
      <c r="H456" s="28"/>
      <c r="I456" s="28"/>
      <c r="J456" s="28"/>
      <c r="K456" s="28"/>
      <c r="L456" s="114"/>
      <c r="M456" s="28"/>
    </row>
    <row r="457" spans="1:13" x14ac:dyDescent="0.3">
      <c r="A457" s="28"/>
      <c r="B457" s="28"/>
      <c r="C457" s="28"/>
      <c r="D457" s="28"/>
      <c r="E457" s="113"/>
      <c r="F457" s="27"/>
      <c r="G457" s="28"/>
      <c r="H457" s="28"/>
      <c r="I457" s="28"/>
      <c r="J457" s="28"/>
      <c r="K457" s="28"/>
      <c r="L457" s="114"/>
      <c r="M457" s="28"/>
    </row>
    <row r="458" spans="1:13" x14ac:dyDescent="0.3">
      <c r="A458" s="28"/>
      <c r="B458" s="28"/>
      <c r="C458" s="28"/>
      <c r="D458" s="28"/>
      <c r="E458" s="113"/>
      <c r="F458" s="27"/>
      <c r="G458" s="28"/>
      <c r="H458" s="28"/>
      <c r="I458" s="28"/>
      <c r="J458" s="28"/>
      <c r="K458" s="28"/>
      <c r="L458" s="114"/>
      <c r="M458" s="28"/>
    </row>
    <row r="459" spans="1:13" x14ac:dyDescent="0.3">
      <c r="A459" s="28"/>
      <c r="B459" s="28"/>
      <c r="C459" s="28"/>
      <c r="D459" s="28"/>
      <c r="E459" s="113"/>
      <c r="F459" s="27"/>
      <c r="G459" s="28"/>
      <c r="H459" s="28"/>
      <c r="I459" s="28"/>
      <c r="J459" s="28"/>
      <c r="K459" s="28"/>
      <c r="L459" s="114"/>
      <c r="M459" s="28"/>
    </row>
    <row r="460" spans="1:13" x14ac:dyDescent="0.3">
      <c r="A460" s="28"/>
      <c r="B460" s="28"/>
      <c r="C460" s="28"/>
      <c r="D460" s="28"/>
      <c r="E460" s="113"/>
      <c r="F460" s="27"/>
      <c r="G460" s="28"/>
      <c r="H460" s="28"/>
      <c r="I460" s="28"/>
      <c r="J460" s="28"/>
      <c r="K460" s="28"/>
      <c r="L460" s="114"/>
      <c r="M460" s="28"/>
    </row>
    <row r="461" spans="1:13" x14ac:dyDescent="0.3">
      <c r="A461" s="28"/>
      <c r="B461" s="28"/>
      <c r="C461" s="28"/>
      <c r="D461" s="28"/>
      <c r="E461" s="113"/>
      <c r="F461" s="27"/>
      <c r="G461" s="28"/>
      <c r="H461" s="28"/>
      <c r="I461" s="28"/>
      <c r="J461" s="28"/>
      <c r="K461" s="28"/>
      <c r="L461" s="114"/>
      <c r="M461" s="28"/>
    </row>
    <row r="462" spans="1:13" x14ac:dyDescent="0.3">
      <c r="A462" s="28"/>
      <c r="B462" s="28"/>
      <c r="C462" s="28"/>
      <c r="D462" s="28"/>
      <c r="E462" s="113"/>
      <c r="F462" s="27"/>
      <c r="G462" s="28"/>
      <c r="H462" s="28"/>
      <c r="I462" s="28"/>
      <c r="J462" s="28"/>
      <c r="K462" s="28"/>
      <c r="L462" s="114"/>
      <c r="M462" s="28"/>
    </row>
    <row r="463" spans="1:13" x14ac:dyDescent="0.3">
      <c r="A463" s="28"/>
      <c r="B463" s="28"/>
      <c r="C463" s="28"/>
      <c r="D463" s="28"/>
      <c r="E463" s="113"/>
      <c r="F463" s="27"/>
      <c r="G463" s="28"/>
      <c r="H463" s="28"/>
      <c r="I463" s="28"/>
      <c r="J463" s="28"/>
      <c r="K463" s="28"/>
      <c r="L463" s="114"/>
      <c r="M463" s="28"/>
    </row>
    <row r="464" spans="1:13" x14ac:dyDescent="0.3">
      <c r="A464" s="28"/>
      <c r="B464" s="28"/>
      <c r="C464" s="28"/>
      <c r="D464" s="28"/>
      <c r="E464" s="113"/>
      <c r="F464" s="27"/>
      <c r="G464" s="28"/>
      <c r="H464" s="28"/>
      <c r="I464" s="28"/>
      <c r="J464" s="28"/>
      <c r="K464" s="28"/>
      <c r="L464" s="114"/>
      <c r="M464" s="28"/>
    </row>
    <row r="465" spans="1:13" x14ac:dyDescent="0.3">
      <c r="A465" s="28"/>
      <c r="B465" s="28"/>
      <c r="C465" s="28"/>
      <c r="D465" s="28"/>
      <c r="E465" s="113"/>
      <c r="F465" s="27"/>
      <c r="G465" s="28"/>
      <c r="H465" s="28"/>
      <c r="I465" s="28"/>
      <c r="J465" s="28"/>
      <c r="K465" s="28"/>
      <c r="L465" s="114"/>
      <c r="M465" s="28"/>
    </row>
    <row r="466" spans="1:13" x14ac:dyDescent="0.3">
      <c r="A466" s="28"/>
      <c r="B466" s="28"/>
      <c r="C466" s="28"/>
      <c r="D466" s="28"/>
      <c r="E466" s="113"/>
      <c r="F466" s="27"/>
      <c r="G466" s="28"/>
      <c r="H466" s="28"/>
      <c r="I466" s="28"/>
      <c r="J466" s="28"/>
      <c r="K466" s="28"/>
      <c r="L466" s="114"/>
      <c r="M466" s="28"/>
    </row>
    <row r="467" spans="1:13" x14ac:dyDescent="0.3">
      <c r="A467" s="28"/>
      <c r="B467" s="28"/>
      <c r="C467" s="28"/>
      <c r="D467" s="28"/>
      <c r="E467" s="113"/>
      <c r="F467" s="27"/>
      <c r="G467" s="28"/>
      <c r="H467" s="28"/>
      <c r="I467" s="28"/>
      <c r="J467" s="28"/>
      <c r="K467" s="28"/>
      <c r="L467" s="114"/>
      <c r="M467" s="28"/>
    </row>
    <row r="468" spans="1:13" x14ac:dyDescent="0.3">
      <c r="A468" s="28"/>
      <c r="B468" s="28"/>
      <c r="C468" s="28"/>
      <c r="D468" s="28"/>
      <c r="E468" s="113"/>
      <c r="F468" s="27"/>
      <c r="G468" s="28"/>
      <c r="H468" s="28"/>
      <c r="I468" s="28"/>
      <c r="J468" s="28"/>
      <c r="K468" s="28"/>
      <c r="L468" s="114"/>
      <c r="M468" s="28"/>
    </row>
    <row r="469" spans="1:13" x14ac:dyDescent="0.3">
      <c r="A469" s="28"/>
      <c r="B469" s="28"/>
      <c r="C469" s="28"/>
      <c r="D469" s="28"/>
      <c r="E469" s="113"/>
      <c r="F469" s="27"/>
      <c r="G469" s="28"/>
      <c r="H469" s="28"/>
      <c r="I469" s="28"/>
      <c r="J469" s="28"/>
      <c r="K469" s="28"/>
      <c r="L469" s="114"/>
      <c r="M469" s="28"/>
    </row>
    <row r="470" spans="1:13" x14ac:dyDescent="0.3">
      <c r="A470" s="28"/>
      <c r="B470" s="28"/>
      <c r="C470" s="28"/>
      <c r="D470" s="28"/>
      <c r="E470" s="113"/>
      <c r="F470" s="27"/>
      <c r="G470" s="28"/>
      <c r="H470" s="28"/>
      <c r="I470" s="28"/>
      <c r="J470" s="28"/>
      <c r="K470" s="28"/>
      <c r="L470" s="114"/>
      <c r="M470" s="28"/>
    </row>
    <row r="471" spans="1:13" x14ac:dyDescent="0.3">
      <c r="A471" s="28"/>
      <c r="B471" s="28"/>
      <c r="C471" s="28"/>
      <c r="D471" s="28"/>
      <c r="E471" s="113"/>
      <c r="F471" s="27"/>
      <c r="G471" s="28"/>
      <c r="H471" s="28"/>
      <c r="I471" s="28"/>
      <c r="J471" s="28"/>
      <c r="K471" s="28"/>
      <c r="L471" s="114"/>
      <c r="M471" s="28"/>
    </row>
    <row r="472" spans="1:13" x14ac:dyDescent="0.3">
      <c r="A472" s="28"/>
      <c r="B472" s="28"/>
      <c r="C472" s="28"/>
      <c r="D472" s="28"/>
      <c r="E472" s="113"/>
      <c r="F472" s="27"/>
      <c r="G472" s="28"/>
      <c r="H472" s="28"/>
      <c r="I472" s="28"/>
      <c r="J472" s="28"/>
      <c r="K472" s="28"/>
      <c r="L472" s="114"/>
      <c r="M472" s="28"/>
    </row>
    <row r="473" spans="1:13" x14ac:dyDescent="0.3">
      <c r="A473" s="28"/>
      <c r="B473" s="28"/>
      <c r="C473" s="28"/>
      <c r="D473" s="28"/>
      <c r="E473" s="113"/>
      <c r="F473" s="27"/>
      <c r="G473" s="28"/>
      <c r="H473" s="28"/>
      <c r="I473" s="28"/>
      <c r="J473" s="28"/>
      <c r="K473" s="28"/>
      <c r="L473" s="114"/>
      <c r="M473" s="28"/>
    </row>
    <row r="474" spans="1:13" x14ac:dyDescent="0.3">
      <c r="A474" s="28"/>
      <c r="B474" s="28"/>
      <c r="C474" s="28"/>
      <c r="D474" s="28"/>
      <c r="E474" s="113"/>
      <c r="F474" s="27"/>
      <c r="G474" s="28"/>
      <c r="H474" s="28"/>
      <c r="I474" s="28"/>
      <c r="J474" s="28"/>
      <c r="K474" s="28"/>
      <c r="L474" s="114"/>
      <c r="M474" s="28"/>
    </row>
    <row r="475" spans="1:13" x14ac:dyDescent="0.3">
      <c r="A475" s="28"/>
      <c r="B475" s="28"/>
      <c r="C475" s="28"/>
      <c r="D475" s="28"/>
      <c r="E475" s="113"/>
      <c r="F475" s="27"/>
      <c r="G475" s="28"/>
      <c r="H475" s="28"/>
      <c r="I475" s="28"/>
      <c r="J475" s="28"/>
      <c r="K475" s="28"/>
      <c r="L475" s="114"/>
      <c r="M475" s="28"/>
    </row>
    <row r="476" spans="1:13" x14ac:dyDescent="0.3">
      <c r="A476" s="28"/>
      <c r="B476" s="28"/>
      <c r="C476" s="28"/>
      <c r="D476" s="28"/>
      <c r="E476" s="113"/>
      <c r="F476" s="27"/>
      <c r="G476" s="28"/>
      <c r="H476" s="28"/>
      <c r="I476" s="28"/>
      <c r="J476" s="28"/>
      <c r="K476" s="28"/>
      <c r="L476" s="114"/>
      <c r="M476" s="28"/>
    </row>
    <row r="477" spans="1:13" x14ac:dyDescent="0.3">
      <c r="A477" s="28"/>
      <c r="B477" s="28"/>
      <c r="C477" s="28"/>
      <c r="D477" s="28"/>
      <c r="E477" s="113"/>
      <c r="F477" s="27"/>
      <c r="G477" s="28"/>
      <c r="H477" s="28"/>
      <c r="I477" s="28"/>
      <c r="J477" s="28"/>
      <c r="K477" s="28"/>
      <c r="L477" s="114"/>
      <c r="M477" s="28"/>
    </row>
    <row r="478" spans="1:13" x14ac:dyDescent="0.3">
      <c r="A478" s="28"/>
      <c r="B478" s="28"/>
      <c r="C478" s="28"/>
      <c r="D478" s="28"/>
      <c r="E478" s="113"/>
      <c r="F478" s="27"/>
      <c r="G478" s="28"/>
      <c r="H478" s="28"/>
      <c r="I478" s="28"/>
      <c r="J478" s="28"/>
      <c r="K478" s="28"/>
      <c r="L478" s="114"/>
      <c r="M478" s="28"/>
    </row>
    <row r="479" spans="1:13" x14ac:dyDescent="0.3">
      <c r="A479" s="28"/>
      <c r="B479" s="28"/>
      <c r="C479" s="28"/>
      <c r="D479" s="28"/>
      <c r="E479" s="113"/>
      <c r="F479" s="27"/>
      <c r="G479" s="28"/>
      <c r="H479" s="28"/>
      <c r="I479" s="28"/>
      <c r="J479" s="28"/>
      <c r="K479" s="28"/>
      <c r="L479" s="114"/>
      <c r="M479" s="28"/>
    </row>
    <row r="480" spans="1:13" x14ac:dyDescent="0.3">
      <c r="A480" s="28"/>
      <c r="B480" s="28"/>
      <c r="C480" s="28"/>
      <c r="D480" s="28"/>
      <c r="E480" s="113"/>
      <c r="F480" s="27"/>
      <c r="G480" s="28"/>
      <c r="H480" s="28"/>
      <c r="I480" s="28"/>
      <c r="J480" s="28"/>
      <c r="K480" s="28"/>
      <c r="L480" s="114"/>
      <c r="M480" s="28"/>
    </row>
    <row r="481" spans="1:13" x14ac:dyDescent="0.3">
      <c r="A481" s="28"/>
      <c r="B481" s="28"/>
      <c r="C481" s="28"/>
      <c r="D481" s="28"/>
      <c r="E481" s="113"/>
      <c r="F481" s="27"/>
      <c r="G481" s="28"/>
      <c r="H481" s="28"/>
      <c r="I481" s="28"/>
      <c r="J481" s="28"/>
      <c r="K481" s="28"/>
      <c r="L481" s="114"/>
      <c r="M481" s="28"/>
    </row>
    <row r="482" spans="1:13" x14ac:dyDescent="0.3">
      <c r="A482" s="28"/>
      <c r="B482" s="28"/>
      <c r="C482" s="28"/>
      <c r="D482" s="28"/>
      <c r="E482" s="113"/>
      <c r="F482" s="27"/>
      <c r="G482" s="28"/>
      <c r="H482" s="28"/>
      <c r="I482" s="28"/>
      <c r="J482" s="28"/>
      <c r="K482" s="28"/>
      <c r="L482" s="114"/>
      <c r="M482" s="28"/>
    </row>
    <row r="483" spans="1:13" x14ac:dyDescent="0.3">
      <c r="A483" s="28"/>
      <c r="B483" s="28"/>
      <c r="C483" s="28"/>
      <c r="D483" s="28"/>
      <c r="E483" s="113"/>
      <c r="F483" s="27"/>
      <c r="G483" s="28"/>
      <c r="H483" s="28"/>
      <c r="I483" s="28"/>
      <c r="J483" s="28"/>
      <c r="K483" s="28"/>
      <c r="L483" s="114"/>
      <c r="M483" s="28"/>
    </row>
    <row r="484" spans="1:13" x14ac:dyDescent="0.3">
      <c r="A484" s="28"/>
      <c r="B484" s="28"/>
      <c r="C484" s="28"/>
      <c r="D484" s="28"/>
      <c r="E484" s="113"/>
      <c r="F484" s="27"/>
      <c r="G484" s="28"/>
      <c r="H484" s="28"/>
      <c r="I484" s="28"/>
      <c r="J484" s="28"/>
      <c r="K484" s="28"/>
      <c r="L484" s="114"/>
      <c r="M484" s="28"/>
    </row>
    <row r="485" spans="1:13" x14ac:dyDescent="0.3">
      <c r="A485" s="28"/>
      <c r="B485" s="28"/>
      <c r="C485" s="28"/>
      <c r="D485" s="28"/>
      <c r="E485" s="113"/>
      <c r="F485" s="27"/>
      <c r="G485" s="28"/>
      <c r="H485" s="28"/>
      <c r="I485" s="28"/>
      <c r="J485" s="28"/>
      <c r="K485" s="28"/>
      <c r="L485" s="114"/>
      <c r="M485" s="28"/>
    </row>
    <row r="486" spans="1:13" x14ac:dyDescent="0.3">
      <c r="A486" s="28"/>
      <c r="B486" s="28"/>
      <c r="C486" s="28"/>
      <c r="D486" s="28"/>
      <c r="E486" s="113"/>
      <c r="F486" s="27"/>
      <c r="G486" s="28"/>
      <c r="H486" s="28"/>
      <c r="I486" s="28"/>
      <c r="J486" s="28"/>
      <c r="K486" s="28"/>
      <c r="L486" s="114"/>
      <c r="M486" s="28"/>
    </row>
    <row r="487" spans="1:13" x14ac:dyDescent="0.3">
      <c r="A487" s="28"/>
      <c r="B487" s="28"/>
      <c r="C487" s="28"/>
      <c r="D487" s="28"/>
      <c r="E487" s="113"/>
      <c r="F487" s="27"/>
      <c r="G487" s="28"/>
      <c r="H487" s="28"/>
      <c r="I487" s="28"/>
      <c r="J487" s="28"/>
      <c r="K487" s="28"/>
      <c r="L487" s="114"/>
      <c r="M487" s="28"/>
    </row>
    <row r="488" spans="1:13" x14ac:dyDescent="0.3">
      <c r="A488" s="28"/>
      <c r="B488" s="28"/>
      <c r="C488" s="28"/>
      <c r="D488" s="28"/>
      <c r="E488" s="113"/>
      <c r="F488" s="27"/>
      <c r="G488" s="28"/>
      <c r="H488" s="28"/>
      <c r="I488" s="28"/>
      <c r="J488" s="28"/>
      <c r="K488" s="28"/>
      <c r="L488" s="114"/>
      <c r="M488" s="28"/>
    </row>
    <row r="489" spans="1:13" x14ac:dyDescent="0.3">
      <c r="A489" s="28"/>
      <c r="B489" s="28"/>
      <c r="C489" s="28"/>
      <c r="D489" s="28"/>
      <c r="E489" s="113"/>
      <c r="F489" s="27"/>
      <c r="G489" s="28"/>
      <c r="H489" s="28"/>
      <c r="I489" s="28"/>
      <c r="J489" s="28"/>
      <c r="K489" s="28"/>
      <c r="L489" s="114"/>
      <c r="M489" s="28"/>
    </row>
    <row r="490" spans="1:13" x14ac:dyDescent="0.3">
      <c r="A490" s="28"/>
      <c r="B490" s="28"/>
      <c r="C490" s="28"/>
      <c r="D490" s="28"/>
      <c r="E490" s="113"/>
      <c r="F490" s="27"/>
      <c r="G490" s="28"/>
      <c r="H490" s="28"/>
      <c r="I490" s="28"/>
      <c r="J490" s="28"/>
      <c r="K490" s="28"/>
      <c r="L490" s="114"/>
      <c r="M490" s="28"/>
    </row>
    <row r="491" spans="1:13" x14ac:dyDescent="0.3">
      <c r="A491" s="28"/>
      <c r="B491" s="28"/>
      <c r="C491" s="28"/>
      <c r="D491" s="28"/>
      <c r="E491" s="113"/>
      <c r="F491" s="27"/>
      <c r="G491" s="28"/>
      <c r="H491" s="28"/>
      <c r="I491" s="28"/>
      <c r="J491" s="28"/>
      <c r="K491" s="28"/>
      <c r="L491" s="114"/>
      <c r="M491" s="28"/>
    </row>
    <row r="492" spans="1:13" x14ac:dyDescent="0.3">
      <c r="A492" s="28"/>
      <c r="B492" s="28"/>
      <c r="C492" s="28"/>
      <c r="D492" s="28"/>
      <c r="E492" s="113"/>
      <c r="F492" s="27"/>
      <c r="G492" s="28"/>
      <c r="H492" s="28"/>
      <c r="I492" s="28"/>
      <c r="J492" s="28"/>
      <c r="K492" s="28"/>
      <c r="L492" s="114"/>
      <c r="M492" s="28"/>
    </row>
    <row r="493" spans="1:13" x14ac:dyDescent="0.3">
      <c r="A493" s="28"/>
      <c r="B493" s="28"/>
      <c r="C493" s="28"/>
      <c r="D493" s="28"/>
      <c r="E493" s="113"/>
      <c r="F493" s="27"/>
      <c r="G493" s="28"/>
      <c r="H493" s="28"/>
      <c r="I493" s="28"/>
      <c r="J493" s="28"/>
      <c r="K493" s="28"/>
      <c r="L493" s="114"/>
      <c r="M493" s="28"/>
    </row>
    <row r="494" spans="1:13" x14ac:dyDescent="0.3">
      <c r="A494" s="28"/>
      <c r="B494" s="28"/>
      <c r="C494" s="28"/>
      <c r="D494" s="28"/>
      <c r="E494" s="113"/>
      <c r="F494" s="27"/>
      <c r="G494" s="28"/>
      <c r="H494" s="28"/>
      <c r="I494" s="28"/>
      <c r="J494" s="28"/>
      <c r="K494" s="28"/>
      <c r="L494" s="114"/>
      <c r="M494" s="28"/>
    </row>
    <row r="495" spans="1:13" x14ac:dyDescent="0.3">
      <c r="A495" s="28"/>
      <c r="B495" s="28"/>
      <c r="C495" s="28"/>
      <c r="D495" s="28"/>
      <c r="E495" s="113"/>
      <c r="F495" s="27"/>
      <c r="G495" s="28"/>
      <c r="H495" s="28"/>
      <c r="I495" s="28"/>
      <c r="J495" s="28"/>
      <c r="K495" s="28"/>
      <c r="L495" s="114"/>
      <c r="M495" s="28"/>
    </row>
    <row r="496" spans="1:13" x14ac:dyDescent="0.3">
      <c r="A496" s="28"/>
      <c r="B496" s="28"/>
      <c r="C496" s="28"/>
      <c r="D496" s="28"/>
      <c r="E496" s="113"/>
      <c r="F496" s="27"/>
      <c r="G496" s="28"/>
      <c r="H496" s="28"/>
      <c r="I496" s="28"/>
      <c r="J496" s="28"/>
      <c r="K496" s="28"/>
      <c r="L496" s="114"/>
      <c r="M496" s="28"/>
    </row>
    <row r="497" spans="1:13" x14ac:dyDescent="0.3">
      <c r="A497" s="28"/>
      <c r="B497" s="28"/>
      <c r="C497" s="28"/>
      <c r="D497" s="28"/>
      <c r="E497" s="113"/>
      <c r="F497" s="27"/>
      <c r="G497" s="28"/>
      <c r="H497" s="28"/>
      <c r="I497" s="28"/>
      <c r="J497" s="28"/>
      <c r="K497" s="28"/>
      <c r="L497" s="114"/>
      <c r="M497" s="28"/>
    </row>
    <row r="498" spans="1:13" x14ac:dyDescent="0.3">
      <c r="A498" s="28"/>
      <c r="B498" s="28"/>
      <c r="C498" s="28"/>
      <c r="D498" s="28"/>
      <c r="E498" s="113"/>
      <c r="F498" s="27"/>
      <c r="G498" s="28"/>
      <c r="H498" s="28"/>
      <c r="I498" s="28"/>
      <c r="J498" s="28"/>
      <c r="K498" s="28"/>
      <c r="L498" s="114"/>
      <c r="M498" s="28"/>
    </row>
    <row r="499" spans="1:13" x14ac:dyDescent="0.3">
      <c r="A499" s="28"/>
      <c r="B499" s="28"/>
      <c r="C499" s="28"/>
      <c r="D499" s="28"/>
      <c r="E499" s="113"/>
      <c r="F499" s="27"/>
      <c r="G499" s="28"/>
      <c r="H499" s="28"/>
      <c r="I499" s="28"/>
      <c r="J499" s="28"/>
      <c r="K499" s="28"/>
      <c r="L499" s="114"/>
      <c r="M499" s="28"/>
    </row>
    <row r="500" spans="1:13" x14ac:dyDescent="0.3">
      <c r="A500" s="28"/>
      <c r="B500" s="28"/>
      <c r="C500" s="28"/>
      <c r="D500" s="28"/>
      <c r="E500" s="113"/>
      <c r="F500" s="27"/>
      <c r="G500" s="28"/>
      <c r="H500" s="28"/>
      <c r="I500" s="28"/>
      <c r="J500" s="28"/>
      <c r="K500" s="28"/>
      <c r="L500" s="114"/>
      <c r="M500" s="28"/>
    </row>
    <row r="501" spans="1:13" x14ac:dyDescent="0.3">
      <c r="A501" s="28"/>
      <c r="B501" s="28"/>
      <c r="C501" s="28"/>
      <c r="D501" s="28"/>
      <c r="E501" s="113"/>
      <c r="F501" s="27"/>
      <c r="G501" s="28"/>
      <c r="H501" s="28"/>
      <c r="I501" s="28"/>
      <c r="J501" s="28"/>
      <c r="K501" s="28"/>
      <c r="L501" s="114"/>
      <c r="M501" s="28"/>
    </row>
    <row r="502" spans="1:13" x14ac:dyDescent="0.3">
      <c r="A502" s="28"/>
      <c r="B502" s="28"/>
      <c r="C502" s="28"/>
      <c r="D502" s="28"/>
      <c r="E502" s="113"/>
      <c r="F502" s="27"/>
      <c r="G502" s="28"/>
      <c r="H502" s="28"/>
      <c r="I502" s="28"/>
      <c r="J502" s="28"/>
      <c r="K502" s="28"/>
      <c r="L502" s="114"/>
      <c r="M502" s="28"/>
    </row>
    <row r="503" spans="1:13" x14ac:dyDescent="0.3">
      <c r="A503" s="28"/>
      <c r="B503" s="28"/>
      <c r="C503" s="28"/>
      <c r="D503" s="28"/>
      <c r="E503" s="113"/>
      <c r="F503" s="27"/>
      <c r="G503" s="28"/>
      <c r="H503" s="28"/>
      <c r="I503" s="28"/>
      <c r="J503" s="28"/>
      <c r="K503" s="28"/>
      <c r="L503" s="114"/>
      <c r="M503" s="28"/>
    </row>
    <row r="504" spans="1:13" x14ac:dyDescent="0.3">
      <c r="A504" s="28"/>
      <c r="B504" s="28"/>
      <c r="C504" s="28"/>
      <c r="D504" s="28"/>
      <c r="E504" s="113"/>
      <c r="F504" s="27"/>
      <c r="G504" s="28"/>
      <c r="H504" s="28"/>
      <c r="I504" s="28"/>
      <c r="J504" s="28"/>
      <c r="K504" s="28"/>
      <c r="L504" s="114"/>
      <c r="M504" s="28"/>
    </row>
    <row r="505" spans="1:13" x14ac:dyDescent="0.3">
      <c r="A505" s="28"/>
      <c r="B505" s="28"/>
      <c r="C505" s="28"/>
      <c r="D505" s="28"/>
      <c r="E505" s="113"/>
      <c r="F505" s="27"/>
      <c r="G505" s="28"/>
      <c r="H505" s="28"/>
      <c r="I505" s="28"/>
      <c r="J505" s="28"/>
      <c r="K505" s="28"/>
      <c r="L505" s="114"/>
      <c r="M505" s="28"/>
    </row>
    <row r="506" spans="1:13" x14ac:dyDescent="0.3">
      <c r="A506" s="28"/>
      <c r="B506" s="28"/>
      <c r="C506" s="28"/>
      <c r="D506" s="28"/>
      <c r="E506" s="113"/>
      <c r="F506" s="27"/>
      <c r="G506" s="28"/>
      <c r="H506" s="28"/>
      <c r="I506" s="28"/>
      <c r="J506" s="28"/>
      <c r="K506" s="28"/>
      <c r="L506" s="114"/>
      <c r="M506" s="28"/>
    </row>
    <row r="507" spans="1:13" x14ac:dyDescent="0.3">
      <c r="A507" s="28"/>
      <c r="B507" s="28"/>
      <c r="C507" s="28"/>
      <c r="D507" s="28"/>
      <c r="E507" s="113"/>
      <c r="F507" s="27"/>
      <c r="G507" s="28"/>
      <c r="H507" s="28"/>
      <c r="I507" s="28"/>
      <c r="J507" s="28"/>
      <c r="K507" s="28"/>
      <c r="L507" s="114"/>
      <c r="M507" s="28"/>
    </row>
    <row r="508" spans="1:13" x14ac:dyDescent="0.3">
      <c r="A508" s="28"/>
      <c r="B508" s="28"/>
      <c r="C508" s="28"/>
      <c r="D508" s="28"/>
      <c r="E508" s="113"/>
      <c r="F508" s="27"/>
      <c r="G508" s="28"/>
      <c r="H508" s="28"/>
      <c r="I508" s="28"/>
      <c r="J508" s="28"/>
      <c r="K508" s="28"/>
      <c r="L508" s="114"/>
      <c r="M508" s="28"/>
    </row>
    <row r="509" spans="1:13" x14ac:dyDescent="0.3">
      <c r="A509" s="28"/>
      <c r="B509" s="28"/>
      <c r="C509" s="28"/>
      <c r="D509" s="28"/>
      <c r="E509" s="113"/>
      <c r="F509" s="27"/>
      <c r="G509" s="28"/>
      <c r="H509" s="28"/>
      <c r="I509" s="28"/>
      <c r="J509" s="28"/>
      <c r="K509" s="28"/>
      <c r="L509" s="114"/>
      <c r="M509" s="28"/>
    </row>
    <row r="510" spans="1:13" x14ac:dyDescent="0.3">
      <c r="A510" s="28"/>
      <c r="B510" s="28"/>
      <c r="C510" s="28"/>
      <c r="D510" s="28"/>
      <c r="E510" s="113"/>
      <c r="F510" s="27"/>
      <c r="G510" s="28"/>
      <c r="H510" s="28"/>
      <c r="I510" s="28"/>
      <c r="J510" s="28"/>
      <c r="K510" s="28"/>
      <c r="L510" s="114"/>
      <c r="M510" s="28"/>
    </row>
    <row r="511" spans="1:13" x14ac:dyDescent="0.3">
      <c r="A511" s="28"/>
      <c r="B511" s="28"/>
      <c r="C511" s="28"/>
      <c r="D511" s="28"/>
      <c r="E511" s="113"/>
      <c r="F511" s="27"/>
      <c r="G511" s="28"/>
      <c r="H511" s="28"/>
      <c r="I511" s="28"/>
      <c r="J511" s="28"/>
      <c r="K511" s="28"/>
      <c r="L511" s="114"/>
      <c r="M511" s="28"/>
    </row>
    <row r="512" spans="1:13" x14ac:dyDescent="0.3">
      <c r="A512" s="28"/>
      <c r="B512" s="28"/>
      <c r="C512" s="28"/>
      <c r="D512" s="28"/>
      <c r="E512" s="113"/>
      <c r="F512" s="27"/>
      <c r="G512" s="28"/>
      <c r="H512" s="28"/>
      <c r="I512" s="28"/>
      <c r="J512" s="28"/>
      <c r="K512" s="28"/>
      <c r="L512" s="114"/>
      <c r="M512" s="28"/>
    </row>
    <row r="513" spans="1:13" x14ac:dyDescent="0.3">
      <c r="A513" s="28"/>
      <c r="B513" s="28"/>
      <c r="C513" s="28"/>
      <c r="D513" s="28"/>
      <c r="E513" s="113"/>
      <c r="F513" s="27"/>
      <c r="G513" s="28"/>
      <c r="H513" s="28"/>
      <c r="I513" s="28"/>
      <c r="J513" s="28"/>
      <c r="K513" s="28"/>
      <c r="L513" s="114"/>
      <c r="M513" s="28"/>
    </row>
    <row r="514" spans="1:13" x14ac:dyDescent="0.3">
      <c r="A514" s="28"/>
      <c r="B514" s="28"/>
      <c r="C514" s="28"/>
      <c r="D514" s="28"/>
      <c r="E514" s="113"/>
      <c r="F514" s="27"/>
      <c r="G514" s="28"/>
      <c r="H514" s="28"/>
      <c r="I514" s="28"/>
      <c r="J514" s="28"/>
      <c r="K514" s="28"/>
      <c r="L514" s="114"/>
      <c r="M514" s="28"/>
    </row>
    <row r="515" spans="1:13" x14ac:dyDescent="0.3">
      <c r="A515" s="28"/>
      <c r="B515" s="28"/>
      <c r="C515" s="28"/>
      <c r="D515" s="28"/>
      <c r="E515" s="113"/>
      <c r="F515" s="27"/>
      <c r="G515" s="28"/>
      <c r="H515" s="28"/>
      <c r="I515" s="28"/>
      <c r="J515" s="28"/>
      <c r="K515" s="28"/>
      <c r="L515" s="114"/>
      <c r="M515" s="28"/>
    </row>
    <row r="516" spans="1:13" x14ac:dyDescent="0.3">
      <c r="A516" s="28"/>
      <c r="B516" s="28"/>
      <c r="C516" s="28"/>
      <c r="D516" s="28"/>
      <c r="E516" s="113"/>
      <c r="F516" s="27"/>
      <c r="G516" s="28"/>
      <c r="H516" s="28"/>
      <c r="I516" s="28"/>
      <c r="J516" s="28"/>
      <c r="K516" s="28"/>
      <c r="L516" s="114"/>
      <c r="M516" s="28"/>
    </row>
    <row r="517" spans="1:13" x14ac:dyDescent="0.3">
      <c r="A517" s="28"/>
      <c r="B517" s="28"/>
      <c r="C517" s="28"/>
      <c r="D517" s="28"/>
      <c r="E517" s="113"/>
      <c r="F517" s="27"/>
      <c r="G517" s="28"/>
      <c r="H517" s="28"/>
      <c r="I517" s="28"/>
      <c r="J517" s="28"/>
      <c r="K517" s="28"/>
      <c r="L517" s="114"/>
      <c r="M517" s="28"/>
    </row>
    <row r="518" spans="1:13" x14ac:dyDescent="0.3">
      <c r="A518" s="28"/>
      <c r="B518" s="28"/>
      <c r="C518" s="28"/>
      <c r="D518" s="28"/>
      <c r="E518" s="113"/>
      <c r="F518" s="27"/>
      <c r="G518" s="28"/>
      <c r="H518" s="28"/>
      <c r="I518" s="28"/>
      <c r="J518" s="28"/>
      <c r="K518" s="28"/>
      <c r="L518" s="114"/>
      <c r="M518" s="28"/>
    </row>
    <row r="519" spans="1:13" x14ac:dyDescent="0.3">
      <c r="A519" s="28"/>
      <c r="B519" s="28"/>
      <c r="C519" s="28"/>
      <c r="D519" s="28"/>
      <c r="E519" s="113"/>
      <c r="F519" s="27"/>
      <c r="G519" s="28"/>
      <c r="H519" s="28"/>
      <c r="I519" s="28"/>
      <c r="J519" s="28"/>
      <c r="K519" s="28"/>
      <c r="L519" s="114"/>
      <c r="M519" s="28"/>
    </row>
    <row r="520" spans="1:13" x14ac:dyDescent="0.3">
      <c r="A520" s="28"/>
      <c r="B520" s="28"/>
      <c r="C520" s="28"/>
      <c r="D520" s="28"/>
      <c r="E520" s="113"/>
      <c r="F520" s="27"/>
      <c r="G520" s="28"/>
      <c r="H520" s="28"/>
      <c r="I520" s="28"/>
      <c r="J520" s="28"/>
      <c r="K520" s="28"/>
      <c r="L520" s="114"/>
      <c r="M520" s="28"/>
    </row>
    <row r="521" spans="1:13" x14ac:dyDescent="0.3">
      <c r="A521" s="28"/>
      <c r="B521" s="28"/>
      <c r="C521" s="28"/>
      <c r="D521" s="28"/>
      <c r="E521" s="113"/>
      <c r="F521" s="27"/>
      <c r="G521" s="28"/>
      <c r="H521" s="28"/>
      <c r="I521" s="28"/>
      <c r="J521" s="28"/>
      <c r="K521" s="28"/>
      <c r="L521" s="114"/>
      <c r="M521" s="28"/>
    </row>
    <row r="522" spans="1:13" x14ac:dyDescent="0.3">
      <c r="A522" s="28"/>
      <c r="B522" s="28"/>
      <c r="C522" s="28"/>
      <c r="D522" s="28"/>
      <c r="E522" s="113"/>
      <c r="F522" s="27"/>
      <c r="G522" s="28"/>
      <c r="H522" s="28"/>
      <c r="I522" s="28"/>
      <c r="J522" s="28"/>
      <c r="K522" s="28"/>
      <c r="L522" s="114"/>
      <c r="M522" s="28"/>
    </row>
    <row r="523" spans="1:13" x14ac:dyDescent="0.3">
      <c r="A523" s="28"/>
      <c r="B523" s="28"/>
      <c r="C523" s="28"/>
      <c r="D523" s="28"/>
      <c r="E523" s="113"/>
      <c r="F523" s="27"/>
      <c r="G523" s="28"/>
      <c r="H523" s="28"/>
      <c r="I523" s="28"/>
      <c r="J523" s="28"/>
      <c r="K523" s="28"/>
      <c r="L523" s="114"/>
      <c r="M523" s="28"/>
    </row>
    <row r="524" spans="1:13" x14ac:dyDescent="0.3">
      <c r="A524" s="28"/>
      <c r="B524" s="28"/>
      <c r="C524" s="28"/>
      <c r="D524" s="28"/>
      <c r="E524" s="113"/>
      <c r="F524" s="27"/>
      <c r="G524" s="28"/>
      <c r="H524" s="28"/>
      <c r="I524" s="28"/>
      <c r="J524" s="28"/>
      <c r="K524" s="28"/>
      <c r="L524" s="114"/>
      <c r="M524" s="28"/>
    </row>
    <row r="525" spans="1:13" x14ac:dyDescent="0.3">
      <c r="A525" s="28"/>
      <c r="B525" s="28"/>
      <c r="C525" s="28"/>
      <c r="D525" s="28"/>
      <c r="E525" s="113"/>
      <c r="F525" s="27"/>
      <c r="G525" s="28"/>
      <c r="H525" s="28"/>
      <c r="I525" s="28"/>
      <c r="J525" s="28"/>
      <c r="K525" s="28"/>
      <c r="L525" s="114"/>
      <c r="M525" s="28"/>
    </row>
    <row r="526" spans="1:13" x14ac:dyDescent="0.3">
      <c r="A526" s="28"/>
      <c r="B526" s="28"/>
      <c r="C526" s="28"/>
      <c r="D526" s="28"/>
      <c r="E526" s="113"/>
      <c r="F526" s="27"/>
      <c r="G526" s="28"/>
      <c r="H526" s="28"/>
      <c r="I526" s="28"/>
      <c r="J526" s="28"/>
      <c r="K526" s="28"/>
      <c r="L526" s="114"/>
      <c r="M526" s="28"/>
    </row>
    <row r="527" spans="1:13" x14ac:dyDescent="0.3">
      <c r="A527" s="28"/>
      <c r="B527" s="28"/>
      <c r="C527" s="28"/>
      <c r="D527" s="28"/>
      <c r="E527" s="113"/>
      <c r="F527" s="27"/>
      <c r="G527" s="28"/>
      <c r="H527" s="28"/>
      <c r="I527" s="28"/>
      <c r="J527" s="28"/>
      <c r="K527" s="28"/>
      <c r="L527" s="114"/>
      <c r="M527" s="28"/>
    </row>
    <row r="528" spans="1:13" x14ac:dyDescent="0.3">
      <c r="A528" s="28"/>
      <c r="B528" s="28"/>
      <c r="C528" s="28"/>
      <c r="D528" s="28"/>
      <c r="E528" s="113"/>
      <c r="F528" s="27"/>
      <c r="G528" s="28"/>
      <c r="H528" s="28"/>
      <c r="I528" s="28"/>
      <c r="J528" s="28"/>
      <c r="K528" s="28"/>
      <c r="L528" s="114"/>
      <c r="M528" s="28"/>
    </row>
    <row r="529" spans="1:13" x14ac:dyDescent="0.3">
      <c r="A529" s="28"/>
      <c r="B529" s="28"/>
      <c r="C529" s="28"/>
      <c r="D529" s="28"/>
      <c r="E529" s="113"/>
      <c r="F529" s="27"/>
      <c r="G529" s="28"/>
      <c r="H529" s="28"/>
      <c r="I529" s="28"/>
      <c r="J529" s="28"/>
      <c r="K529" s="28"/>
      <c r="L529" s="114"/>
      <c r="M529" s="28"/>
    </row>
    <row r="530" spans="1:13" x14ac:dyDescent="0.3">
      <c r="A530" s="28"/>
      <c r="B530" s="28"/>
      <c r="C530" s="28"/>
      <c r="D530" s="28"/>
      <c r="E530" s="113"/>
      <c r="F530" s="27"/>
      <c r="G530" s="28"/>
      <c r="H530" s="28"/>
      <c r="I530" s="28"/>
      <c r="J530" s="28"/>
      <c r="K530" s="28"/>
      <c r="L530" s="114"/>
      <c r="M530" s="28"/>
    </row>
    <row r="531" spans="1:13" x14ac:dyDescent="0.3">
      <c r="A531" s="28"/>
      <c r="B531" s="28"/>
      <c r="C531" s="28"/>
      <c r="D531" s="28"/>
      <c r="E531" s="113"/>
      <c r="F531" s="27"/>
      <c r="G531" s="28"/>
      <c r="H531" s="28"/>
      <c r="I531" s="28"/>
      <c r="J531" s="28"/>
      <c r="K531" s="28"/>
      <c r="L531" s="114"/>
      <c r="M531" s="28"/>
    </row>
    <row r="532" spans="1:13" x14ac:dyDescent="0.3">
      <c r="A532" s="28"/>
      <c r="B532" s="28"/>
      <c r="C532" s="28"/>
      <c r="D532" s="28"/>
      <c r="E532" s="113"/>
      <c r="F532" s="27"/>
      <c r="G532" s="28"/>
      <c r="H532" s="28"/>
      <c r="I532" s="28"/>
      <c r="J532" s="28"/>
      <c r="K532" s="28"/>
      <c r="L532" s="114"/>
      <c r="M532" s="28"/>
    </row>
    <row r="533" spans="1:13" x14ac:dyDescent="0.3">
      <c r="A533" s="28"/>
      <c r="B533" s="28"/>
      <c r="C533" s="28"/>
      <c r="D533" s="28"/>
      <c r="E533" s="113"/>
      <c r="F533" s="27"/>
      <c r="G533" s="28"/>
      <c r="H533" s="28"/>
      <c r="I533" s="28"/>
      <c r="J533" s="28"/>
      <c r="K533" s="28"/>
      <c r="L533" s="114"/>
      <c r="M533" s="28"/>
    </row>
    <row r="534" spans="1:13" x14ac:dyDescent="0.3">
      <c r="A534" s="28"/>
      <c r="B534" s="28"/>
      <c r="C534" s="28"/>
      <c r="D534" s="28"/>
      <c r="E534" s="113"/>
      <c r="F534" s="27"/>
      <c r="G534" s="28"/>
      <c r="H534" s="28"/>
      <c r="I534" s="28"/>
      <c r="J534" s="28"/>
      <c r="K534" s="28"/>
      <c r="L534" s="114"/>
      <c r="M534" s="28"/>
    </row>
    <row r="535" spans="1:13" x14ac:dyDescent="0.3">
      <c r="A535" s="28"/>
      <c r="B535" s="28"/>
      <c r="C535" s="28"/>
      <c r="D535" s="28"/>
      <c r="E535" s="113"/>
      <c r="F535" s="27"/>
      <c r="G535" s="28"/>
      <c r="H535" s="28"/>
      <c r="I535" s="28"/>
      <c r="J535" s="28"/>
      <c r="K535" s="28"/>
      <c r="L535" s="114"/>
      <c r="M535" s="28"/>
    </row>
    <row r="536" spans="1:13" x14ac:dyDescent="0.3">
      <c r="A536" s="28"/>
      <c r="B536" s="28"/>
      <c r="C536" s="28"/>
      <c r="D536" s="28"/>
      <c r="E536" s="113"/>
      <c r="F536" s="27"/>
      <c r="G536" s="28"/>
      <c r="H536" s="28"/>
      <c r="I536" s="28"/>
      <c r="J536" s="28"/>
      <c r="K536" s="28"/>
      <c r="L536" s="114"/>
      <c r="M536" s="28"/>
    </row>
    <row r="537" spans="1:13" x14ac:dyDescent="0.3">
      <c r="A537" s="28"/>
      <c r="B537" s="28"/>
      <c r="C537" s="28"/>
      <c r="D537" s="28"/>
      <c r="E537" s="113"/>
      <c r="F537" s="27"/>
      <c r="G537" s="28"/>
      <c r="H537" s="28"/>
      <c r="I537" s="28"/>
      <c r="J537" s="28"/>
      <c r="K537" s="28"/>
      <c r="L537" s="114"/>
      <c r="M537" s="28"/>
    </row>
    <row r="538" spans="1:13" x14ac:dyDescent="0.3">
      <c r="A538" s="28"/>
      <c r="B538" s="28"/>
      <c r="C538" s="28"/>
      <c r="D538" s="28"/>
      <c r="E538" s="113"/>
      <c r="F538" s="27"/>
      <c r="G538" s="28"/>
      <c r="H538" s="28"/>
      <c r="I538" s="28"/>
      <c r="J538" s="28"/>
      <c r="K538" s="28"/>
      <c r="L538" s="114"/>
      <c r="M538" s="28"/>
    </row>
    <row r="539" spans="1:13" x14ac:dyDescent="0.3">
      <c r="A539" s="28"/>
      <c r="B539" s="28"/>
      <c r="C539" s="28"/>
      <c r="D539" s="28"/>
      <c r="E539" s="113"/>
      <c r="F539" s="27"/>
      <c r="G539" s="28"/>
      <c r="H539" s="28"/>
      <c r="I539" s="28"/>
      <c r="J539" s="28"/>
      <c r="K539" s="28"/>
      <c r="L539" s="114"/>
      <c r="M539" s="28"/>
    </row>
    <row r="540" spans="1:13" x14ac:dyDescent="0.3">
      <c r="A540" s="28"/>
      <c r="B540" s="28"/>
      <c r="C540" s="28"/>
      <c r="D540" s="28"/>
      <c r="E540" s="113"/>
      <c r="F540" s="27"/>
      <c r="G540" s="28"/>
      <c r="H540" s="28"/>
      <c r="I540" s="28"/>
      <c r="J540" s="28"/>
      <c r="K540" s="28"/>
      <c r="L540" s="114"/>
      <c r="M540" s="28"/>
    </row>
    <row r="541" spans="1:13" x14ac:dyDescent="0.3">
      <c r="A541" s="28"/>
      <c r="B541" s="28"/>
      <c r="C541" s="28"/>
      <c r="D541" s="28"/>
      <c r="E541" s="113"/>
      <c r="F541" s="27"/>
      <c r="G541" s="28"/>
      <c r="H541" s="28"/>
      <c r="I541" s="28"/>
      <c r="J541" s="28"/>
      <c r="K541" s="28"/>
      <c r="L541" s="114"/>
      <c r="M541" s="28"/>
    </row>
    <row r="542" spans="1:13" x14ac:dyDescent="0.3">
      <c r="A542" s="28"/>
      <c r="B542" s="28"/>
      <c r="C542" s="28"/>
      <c r="D542" s="28"/>
      <c r="E542" s="113"/>
      <c r="F542" s="27"/>
      <c r="G542" s="28"/>
      <c r="H542" s="28"/>
      <c r="I542" s="28"/>
      <c r="J542" s="28"/>
      <c r="K542" s="28"/>
      <c r="L542" s="114"/>
      <c r="M542" s="28"/>
    </row>
    <row r="543" spans="1:13" x14ac:dyDescent="0.3">
      <c r="A543" s="28"/>
      <c r="B543" s="28"/>
      <c r="C543" s="28"/>
      <c r="D543" s="28"/>
      <c r="E543" s="113"/>
      <c r="F543" s="27"/>
      <c r="G543" s="28"/>
      <c r="H543" s="28"/>
      <c r="I543" s="28"/>
      <c r="J543" s="28"/>
      <c r="K543" s="28"/>
      <c r="L543" s="114"/>
      <c r="M543" s="28"/>
    </row>
    <row r="544" spans="1:13" x14ac:dyDescent="0.3">
      <c r="A544" s="28"/>
      <c r="B544" s="28"/>
      <c r="C544" s="28"/>
      <c r="D544" s="28"/>
      <c r="E544" s="113"/>
      <c r="F544" s="27"/>
      <c r="G544" s="28"/>
      <c r="H544" s="28"/>
      <c r="I544" s="28"/>
      <c r="J544" s="28"/>
      <c r="K544" s="28"/>
      <c r="L544" s="114"/>
      <c r="M544" s="28"/>
    </row>
    <row r="545" spans="1:13" x14ac:dyDescent="0.3">
      <c r="A545" s="28"/>
      <c r="B545" s="28"/>
      <c r="C545" s="28"/>
      <c r="D545" s="28"/>
      <c r="E545" s="113"/>
      <c r="F545" s="27"/>
      <c r="G545" s="28"/>
      <c r="H545" s="28"/>
      <c r="I545" s="28"/>
      <c r="J545" s="28"/>
      <c r="K545" s="28"/>
      <c r="L545" s="114"/>
      <c r="M545" s="28"/>
    </row>
    <row r="546" spans="1:13" x14ac:dyDescent="0.3">
      <c r="A546" s="28"/>
      <c r="B546" s="28"/>
      <c r="C546" s="28"/>
      <c r="D546" s="28"/>
      <c r="E546" s="113"/>
      <c r="F546" s="27"/>
      <c r="G546" s="28"/>
      <c r="H546" s="28"/>
      <c r="I546" s="28"/>
      <c r="J546" s="28"/>
      <c r="K546" s="28"/>
      <c r="L546" s="114"/>
      <c r="M546" s="28"/>
    </row>
    <row r="547" spans="1:13" x14ac:dyDescent="0.3">
      <c r="A547" s="28"/>
      <c r="B547" s="28"/>
      <c r="C547" s="28"/>
      <c r="D547" s="28"/>
      <c r="E547" s="113"/>
      <c r="F547" s="27"/>
      <c r="G547" s="28"/>
      <c r="H547" s="28"/>
      <c r="I547" s="28"/>
      <c r="J547" s="28"/>
      <c r="K547" s="28"/>
      <c r="L547" s="114"/>
      <c r="M547" s="28"/>
    </row>
    <row r="548" spans="1:13" x14ac:dyDescent="0.3">
      <c r="A548" s="28"/>
      <c r="B548" s="28"/>
      <c r="C548" s="28"/>
      <c r="D548" s="28"/>
      <c r="E548" s="113"/>
      <c r="F548" s="27"/>
      <c r="G548" s="28"/>
      <c r="H548" s="28"/>
      <c r="I548" s="28"/>
      <c r="J548" s="28"/>
      <c r="K548" s="28"/>
      <c r="L548" s="114"/>
      <c r="M548" s="28"/>
    </row>
    <row r="549" spans="1:13" x14ac:dyDescent="0.3">
      <c r="A549" s="28"/>
      <c r="B549" s="28"/>
      <c r="C549" s="28"/>
      <c r="D549" s="28"/>
      <c r="E549" s="113"/>
      <c r="F549" s="27"/>
      <c r="G549" s="28"/>
      <c r="H549" s="28"/>
      <c r="I549" s="28"/>
      <c r="J549" s="28"/>
      <c r="K549" s="28"/>
      <c r="L549" s="114"/>
      <c r="M549" s="28"/>
    </row>
    <row r="550" spans="1:13" x14ac:dyDescent="0.3">
      <c r="A550" s="28"/>
      <c r="B550" s="28"/>
      <c r="C550" s="28"/>
      <c r="D550" s="28"/>
      <c r="E550" s="113"/>
      <c r="F550" s="27"/>
      <c r="G550" s="28"/>
      <c r="H550" s="28"/>
      <c r="I550" s="28"/>
      <c r="J550" s="28"/>
      <c r="K550" s="28"/>
      <c r="L550" s="114"/>
      <c r="M550" s="28"/>
    </row>
    <row r="551" spans="1:13" x14ac:dyDescent="0.3">
      <c r="A551" s="28"/>
      <c r="B551" s="28"/>
      <c r="C551" s="28"/>
      <c r="D551" s="28"/>
      <c r="E551" s="113"/>
      <c r="F551" s="27"/>
      <c r="G551" s="28"/>
      <c r="H551" s="28"/>
      <c r="I551" s="28"/>
      <c r="J551" s="28"/>
      <c r="K551" s="28"/>
      <c r="L551" s="114"/>
      <c r="M551" s="28"/>
    </row>
    <row r="552" spans="1:13" x14ac:dyDescent="0.3">
      <c r="A552" s="28"/>
      <c r="B552" s="28"/>
      <c r="C552" s="28"/>
      <c r="D552" s="28"/>
      <c r="E552" s="113"/>
      <c r="F552" s="27"/>
      <c r="G552" s="28"/>
      <c r="H552" s="28"/>
      <c r="I552" s="28"/>
      <c r="J552" s="28"/>
      <c r="K552" s="28"/>
      <c r="L552" s="114"/>
      <c r="M552" s="28"/>
    </row>
    <row r="553" spans="1:13" x14ac:dyDescent="0.3">
      <c r="A553" s="28"/>
      <c r="B553" s="28"/>
      <c r="C553" s="28"/>
      <c r="D553" s="28"/>
      <c r="E553" s="113"/>
      <c r="F553" s="27"/>
      <c r="G553" s="28"/>
      <c r="H553" s="28"/>
      <c r="I553" s="28"/>
      <c r="J553" s="28"/>
      <c r="K553" s="28"/>
      <c r="L553" s="114"/>
      <c r="M553" s="28"/>
    </row>
    <row r="554" spans="1:13" x14ac:dyDescent="0.3">
      <c r="A554" s="28"/>
      <c r="B554" s="28"/>
      <c r="C554" s="28"/>
      <c r="D554" s="28"/>
      <c r="E554" s="113"/>
      <c r="F554" s="27"/>
      <c r="G554" s="28"/>
      <c r="H554" s="28"/>
      <c r="I554" s="28"/>
      <c r="J554" s="28"/>
      <c r="K554" s="28"/>
      <c r="L554" s="114"/>
      <c r="M554" s="28"/>
    </row>
    <row r="555" spans="1:13" x14ac:dyDescent="0.3">
      <c r="A555" s="28"/>
      <c r="B555" s="28"/>
      <c r="C555" s="28"/>
      <c r="D555" s="28"/>
      <c r="E555" s="113"/>
      <c r="F555" s="27"/>
      <c r="G555" s="28"/>
      <c r="H555" s="28"/>
      <c r="I555" s="28"/>
      <c r="J555" s="28"/>
      <c r="K555" s="28"/>
      <c r="L555" s="114"/>
      <c r="M555" s="28"/>
    </row>
    <row r="556" spans="1:13" x14ac:dyDescent="0.3">
      <c r="A556" s="28"/>
      <c r="B556" s="28"/>
      <c r="C556" s="28"/>
      <c r="D556" s="28"/>
      <c r="E556" s="113"/>
      <c r="F556" s="27"/>
      <c r="G556" s="28"/>
      <c r="H556" s="28"/>
      <c r="I556" s="28"/>
      <c r="J556" s="28"/>
      <c r="K556" s="28"/>
      <c r="L556" s="114"/>
      <c r="M556" s="28"/>
    </row>
    <row r="557" spans="1:13" x14ac:dyDescent="0.3">
      <c r="A557" s="28"/>
      <c r="B557" s="28"/>
      <c r="C557" s="28"/>
      <c r="D557" s="28"/>
      <c r="E557" s="113"/>
      <c r="F557" s="27"/>
      <c r="G557" s="28"/>
      <c r="H557" s="28"/>
      <c r="I557" s="28"/>
      <c r="J557" s="28"/>
      <c r="K557" s="28"/>
      <c r="L557" s="114"/>
      <c r="M557" s="28"/>
    </row>
    <row r="558" spans="1:13" x14ac:dyDescent="0.3">
      <c r="A558" s="28"/>
      <c r="B558" s="28"/>
      <c r="C558" s="28"/>
      <c r="D558" s="28"/>
      <c r="E558" s="113"/>
      <c r="F558" s="27"/>
      <c r="G558" s="28"/>
      <c r="H558" s="28"/>
      <c r="I558" s="28"/>
      <c r="J558" s="28"/>
      <c r="K558" s="28"/>
      <c r="L558" s="114"/>
      <c r="M558" s="28"/>
    </row>
    <row r="559" spans="1:13" x14ac:dyDescent="0.3">
      <c r="A559" s="28"/>
      <c r="B559" s="28"/>
      <c r="C559" s="28"/>
      <c r="D559" s="28"/>
      <c r="E559" s="113"/>
      <c r="F559" s="27"/>
      <c r="G559" s="28"/>
      <c r="H559" s="28"/>
      <c r="I559" s="28"/>
      <c r="J559" s="28"/>
      <c r="K559" s="28"/>
      <c r="L559" s="114"/>
      <c r="M559" s="28"/>
    </row>
    <row r="560" spans="1:13" x14ac:dyDescent="0.3">
      <c r="A560" s="28"/>
      <c r="B560" s="28"/>
      <c r="C560" s="28"/>
      <c r="D560" s="28"/>
      <c r="E560" s="113"/>
      <c r="F560" s="27"/>
      <c r="G560" s="28"/>
      <c r="H560" s="28"/>
      <c r="I560" s="28"/>
      <c r="J560" s="28"/>
      <c r="K560" s="28"/>
      <c r="L560" s="114"/>
      <c r="M560" s="28"/>
    </row>
    <row r="561" spans="1:13" x14ac:dyDescent="0.3">
      <c r="A561" s="28"/>
      <c r="B561" s="28"/>
      <c r="C561" s="28"/>
      <c r="D561" s="28"/>
      <c r="E561" s="113"/>
      <c r="F561" s="27"/>
      <c r="G561" s="28"/>
      <c r="H561" s="28"/>
      <c r="I561" s="28"/>
      <c r="J561" s="28"/>
      <c r="K561" s="28"/>
      <c r="L561" s="114"/>
      <c r="M561" s="28"/>
    </row>
    <row r="562" spans="1:13" x14ac:dyDescent="0.3">
      <c r="A562" s="28"/>
      <c r="B562" s="28"/>
      <c r="C562" s="28"/>
      <c r="D562" s="28"/>
      <c r="E562" s="113"/>
      <c r="F562" s="27"/>
      <c r="G562" s="28"/>
      <c r="H562" s="28"/>
      <c r="I562" s="28"/>
      <c r="J562" s="28"/>
      <c r="K562" s="28"/>
      <c r="L562" s="114"/>
      <c r="M562" s="28"/>
    </row>
    <row r="563" spans="1:13" x14ac:dyDescent="0.3">
      <c r="A563" s="28"/>
      <c r="B563" s="28"/>
      <c r="C563" s="28"/>
      <c r="D563" s="28"/>
      <c r="E563" s="113"/>
      <c r="F563" s="27"/>
      <c r="G563" s="28"/>
      <c r="H563" s="28"/>
      <c r="I563" s="28"/>
      <c r="J563" s="28"/>
      <c r="K563" s="28"/>
      <c r="L563" s="114"/>
      <c r="M563" s="28"/>
    </row>
    <row r="564" spans="1:13" x14ac:dyDescent="0.3">
      <c r="A564" s="28"/>
      <c r="B564" s="28"/>
      <c r="C564" s="28"/>
      <c r="D564" s="28"/>
      <c r="E564" s="113"/>
      <c r="F564" s="27"/>
      <c r="G564" s="28"/>
      <c r="H564" s="28"/>
      <c r="I564" s="28"/>
      <c r="J564" s="28"/>
      <c r="K564" s="28"/>
      <c r="L564" s="114"/>
      <c r="M564" s="28"/>
    </row>
    <row r="565" spans="1:13" x14ac:dyDescent="0.3">
      <c r="A565" s="28"/>
      <c r="B565" s="28"/>
      <c r="C565" s="28"/>
      <c r="D565" s="28"/>
      <c r="E565" s="113"/>
      <c r="F565" s="27"/>
      <c r="G565" s="28"/>
      <c r="H565" s="28"/>
      <c r="I565" s="28"/>
      <c r="J565" s="28"/>
      <c r="K565" s="28"/>
      <c r="L565" s="114"/>
      <c r="M565" s="28"/>
    </row>
    <row r="566" spans="1:13" x14ac:dyDescent="0.3">
      <c r="A566" s="28"/>
      <c r="B566" s="28"/>
      <c r="C566" s="28"/>
      <c r="D566" s="28"/>
      <c r="E566" s="113"/>
      <c r="F566" s="27"/>
      <c r="G566" s="28"/>
      <c r="H566" s="28"/>
      <c r="I566" s="28"/>
      <c r="J566" s="28"/>
      <c r="K566" s="28"/>
      <c r="L566" s="114"/>
      <c r="M566" s="28"/>
    </row>
    <row r="567" spans="1:13" x14ac:dyDescent="0.3">
      <c r="A567" s="28"/>
      <c r="B567" s="28"/>
      <c r="C567" s="28"/>
      <c r="D567" s="28"/>
      <c r="E567" s="113"/>
      <c r="F567" s="27"/>
      <c r="G567" s="28"/>
      <c r="H567" s="28"/>
      <c r="I567" s="28"/>
      <c r="J567" s="28"/>
      <c r="K567" s="28"/>
      <c r="L567" s="114"/>
      <c r="M567" s="28"/>
    </row>
    <row r="568" spans="1:13" x14ac:dyDescent="0.3">
      <c r="A568" s="28"/>
      <c r="B568" s="28"/>
      <c r="C568" s="28"/>
      <c r="D568" s="28"/>
      <c r="E568" s="113"/>
      <c r="F568" s="27"/>
      <c r="G568" s="28"/>
      <c r="H568" s="28"/>
      <c r="I568" s="28"/>
      <c r="J568" s="28"/>
      <c r="K568" s="28"/>
      <c r="L568" s="114"/>
      <c r="M568" s="28"/>
    </row>
    <row r="569" spans="1:13" x14ac:dyDescent="0.3">
      <c r="A569" s="28"/>
      <c r="B569" s="28"/>
      <c r="C569" s="28"/>
      <c r="D569" s="28"/>
      <c r="E569" s="113"/>
      <c r="F569" s="27"/>
      <c r="G569" s="28"/>
      <c r="H569" s="28"/>
      <c r="I569" s="28"/>
      <c r="J569" s="28"/>
      <c r="K569" s="28"/>
      <c r="L569" s="114"/>
      <c r="M569" s="28"/>
    </row>
    <row r="570" spans="1:13" x14ac:dyDescent="0.3">
      <c r="A570" s="28"/>
      <c r="B570" s="28"/>
      <c r="C570" s="28"/>
      <c r="D570" s="28"/>
      <c r="E570" s="113"/>
      <c r="F570" s="27"/>
      <c r="G570" s="28"/>
      <c r="H570" s="28"/>
      <c r="I570" s="28"/>
      <c r="J570" s="28"/>
      <c r="K570" s="28"/>
      <c r="L570" s="114"/>
      <c r="M570" s="28"/>
    </row>
    <row r="571" spans="1:13" x14ac:dyDescent="0.3">
      <c r="A571" s="28"/>
      <c r="B571" s="28"/>
      <c r="C571" s="28"/>
      <c r="D571" s="28"/>
      <c r="E571" s="113"/>
      <c r="F571" s="27"/>
      <c r="G571" s="28"/>
      <c r="H571" s="28"/>
      <c r="I571" s="28"/>
      <c r="J571" s="28"/>
      <c r="K571" s="28"/>
      <c r="L571" s="114"/>
      <c r="M571" s="28"/>
    </row>
    <row r="572" spans="1:13" x14ac:dyDescent="0.3">
      <c r="A572" s="28"/>
      <c r="B572" s="28"/>
      <c r="C572" s="28"/>
      <c r="D572" s="28"/>
      <c r="E572" s="113"/>
      <c r="F572" s="27"/>
      <c r="G572" s="28"/>
      <c r="H572" s="28"/>
      <c r="I572" s="28"/>
      <c r="J572" s="28"/>
      <c r="K572" s="28"/>
      <c r="L572" s="114"/>
      <c r="M572" s="28"/>
    </row>
    <row r="573" spans="1:13" x14ac:dyDescent="0.3">
      <c r="A573" s="28"/>
      <c r="B573" s="28"/>
      <c r="C573" s="28"/>
      <c r="D573" s="28"/>
      <c r="E573" s="113"/>
      <c r="F573" s="27"/>
      <c r="G573" s="28"/>
      <c r="H573" s="28"/>
      <c r="I573" s="28"/>
      <c r="J573" s="28"/>
      <c r="K573" s="28"/>
      <c r="L573" s="114"/>
      <c r="M573" s="28"/>
    </row>
    <row r="574" spans="1:13" x14ac:dyDescent="0.3">
      <c r="A574" s="28"/>
      <c r="B574" s="28"/>
      <c r="C574" s="28"/>
      <c r="D574" s="28"/>
      <c r="E574" s="113"/>
      <c r="F574" s="27"/>
      <c r="G574" s="28"/>
      <c r="H574" s="28"/>
      <c r="I574" s="28"/>
      <c r="J574" s="28"/>
      <c r="K574" s="28"/>
      <c r="L574" s="114"/>
      <c r="M574" s="28"/>
    </row>
    <row r="575" spans="1:13" x14ac:dyDescent="0.3">
      <c r="A575" s="28"/>
      <c r="B575" s="28"/>
      <c r="C575" s="28"/>
      <c r="D575" s="28"/>
      <c r="E575" s="113"/>
      <c r="F575" s="27"/>
      <c r="G575" s="28"/>
      <c r="H575" s="28"/>
      <c r="I575" s="28"/>
      <c r="J575" s="28"/>
      <c r="K575" s="28"/>
      <c r="L575" s="114"/>
      <c r="M575" s="28"/>
    </row>
    <row r="576" spans="1:13" x14ac:dyDescent="0.3">
      <c r="A576" s="28"/>
      <c r="B576" s="28"/>
      <c r="C576" s="28"/>
      <c r="D576" s="28"/>
      <c r="E576" s="113"/>
      <c r="F576" s="27"/>
      <c r="G576" s="28"/>
      <c r="H576" s="28"/>
      <c r="I576" s="28"/>
      <c r="J576" s="28"/>
      <c r="K576" s="28"/>
      <c r="L576" s="114"/>
      <c r="M576" s="28"/>
    </row>
    <row r="577" spans="1:13" x14ac:dyDescent="0.3">
      <c r="A577" s="28"/>
      <c r="B577" s="28"/>
      <c r="C577" s="28"/>
      <c r="D577" s="28"/>
      <c r="E577" s="113"/>
      <c r="F577" s="27"/>
      <c r="G577" s="28"/>
      <c r="H577" s="28"/>
      <c r="I577" s="28"/>
      <c r="J577" s="28"/>
      <c r="K577" s="28"/>
      <c r="L577" s="114"/>
      <c r="M577" s="28"/>
    </row>
    <row r="578" spans="1:13" x14ac:dyDescent="0.3">
      <c r="A578" s="28"/>
      <c r="B578" s="28"/>
      <c r="C578" s="28"/>
      <c r="D578" s="28"/>
      <c r="E578" s="113"/>
      <c r="F578" s="27"/>
      <c r="G578" s="28"/>
      <c r="H578" s="28"/>
      <c r="I578" s="28"/>
      <c r="J578" s="28"/>
      <c r="K578" s="28"/>
      <c r="L578" s="114"/>
      <c r="M578" s="28"/>
    </row>
    <row r="579" spans="1:13" x14ac:dyDescent="0.3">
      <c r="A579" s="28"/>
      <c r="B579" s="28"/>
      <c r="C579" s="28"/>
      <c r="D579" s="28"/>
      <c r="E579" s="113"/>
      <c r="F579" s="27"/>
      <c r="G579" s="28"/>
      <c r="H579" s="28"/>
      <c r="I579" s="28"/>
      <c r="J579" s="28"/>
      <c r="K579" s="28"/>
      <c r="L579" s="114"/>
      <c r="M579" s="28"/>
    </row>
    <row r="580" spans="1:13" x14ac:dyDescent="0.3">
      <c r="A580" s="28"/>
      <c r="B580" s="28"/>
      <c r="C580" s="28"/>
      <c r="D580" s="28"/>
      <c r="E580" s="113"/>
      <c r="F580" s="27"/>
      <c r="G580" s="28"/>
      <c r="H580" s="28"/>
      <c r="I580" s="28"/>
      <c r="J580" s="28"/>
      <c r="K580" s="28"/>
      <c r="L580" s="114"/>
      <c r="M580" s="28"/>
    </row>
    <row r="581" spans="1:13" x14ac:dyDescent="0.3">
      <c r="A581" s="28"/>
      <c r="B581" s="28"/>
      <c r="C581" s="28"/>
      <c r="D581" s="28"/>
      <c r="E581" s="113"/>
      <c r="F581" s="27"/>
      <c r="G581" s="28"/>
      <c r="H581" s="28"/>
      <c r="I581" s="28"/>
      <c r="J581" s="28"/>
      <c r="K581" s="28"/>
      <c r="L581" s="114"/>
      <c r="M581" s="28"/>
    </row>
    <row r="582" spans="1:13" x14ac:dyDescent="0.3">
      <c r="A582" s="28"/>
      <c r="B582" s="28"/>
      <c r="C582" s="28"/>
      <c r="D582" s="28"/>
      <c r="E582" s="113"/>
      <c r="F582" s="27"/>
      <c r="G582" s="28"/>
      <c r="H582" s="28"/>
      <c r="I582" s="28"/>
      <c r="J582" s="28"/>
      <c r="K582" s="28"/>
      <c r="L582" s="114"/>
      <c r="M582" s="28"/>
    </row>
    <row r="583" spans="1:13" x14ac:dyDescent="0.3">
      <c r="A583" s="28"/>
      <c r="B583" s="28"/>
      <c r="C583" s="28"/>
      <c r="D583" s="28"/>
      <c r="E583" s="113"/>
      <c r="F583" s="27"/>
      <c r="G583" s="28"/>
      <c r="H583" s="28"/>
      <c r="I583" s="28"/>
      <c r="J583" s="28"/>
      <c r="K583" s="28"/>
      <c r="L583" s="114"/>
      <c r="M583" s="28"/>
    </row>
    <row r="584" spans="1:13" x14ac:dyDescent="0.3">
      <c r="A584" s="28"/>
      <c r="B584" s="28"/>
      <c r="C584" s="28"/>
      <c r="D584" s="28"/>
      <c r="E584" s="113"/>
      <c r="F584" s="27"/>
      <c r="G584" s="28"/>
      <c r="H584" s="28"/>
      <c r="I584" s="28"/>
      <c r="J584" s="28"/>
      <c r="K584" s="28"/>
      <c r="L584" s="114"/>
      <c r="M584" s="28"/>
    </row>
    <row r="585" spans="1:13" x14ac:dyDescent="0.3">
      <c r="A585" s="28"/>
      <c r="B585" s="28"/>
      <c r="C585" s="28"/>
      <c r="D585" s="28"/>
      <c r="E585" s="113"/>
      <c r="F585" s="27"/>
      <c r="G585" s="28"/>
      <c r="H585" s="28"/>
      <c r="I585" s="28"/>
      <c r="J585" s="28"/>
      <c r="K585" s="28"/>
      <c r="L585" s="114"/>
      <c r="M585" s="28"/>
    </row>
    <row r="586" spans="1:13" x14ac:dyDescent="0.3">
      <c r="A586" s="28"/>
      <c r="B586" s="28"/>
      <c r="C586" s="28"/>
      <c r="D586" s="28"/>
      <c r="E586" s="113"/>
      <c r="F586" s="27"/>
      <c r="G586" s="28"/>
      <c r="H586" s="28"/>
      <c r="I586" s="28"/>
      <c r="J586" s="28"/>
      <c r="K586" s="28"/>
      <c r="L586" s="114"/>
      <c r="M586" s="28"/>
    </row>
    <row r="587" spans="1:13" x14ac:dyDescent="0.3">
      <c r="A587" s="28"/>
      <c r="B587" s="28"/>
      <c r="C587" s="28"/>
      <c r="D587" s="28"/>
      <c r="E587" s="113"/>
      <c r="F587" s="27"/>
      <c r="G587" s="28"/>
      <c r="H587" s="28"/>
      <c r="I587" s="28"/>
      <c r="J587" s="28"/>
      <c r="K587" s="28"/>
      <c r="L587" s="114"/>
      <c r="M587" s="28"/>
    </row>
    <row r="588" spans="1:13" x14ac:dyDescent="0.3">
      <c r="A588" s="28"/>
      <c r="B588" s="28"/>
      <c r="C588" s="28"/>
      <c r="D588" s="28"/>
      <c r="E588" s="113"/>
      <c r="F588" s="27"/>
      <c r="G588" s="28"/>
      <c r="H588" s="28"/>
      <c r="I588" s="28"/>
      <c r="J588" s="28"/>
      <c r="K588" s="28"/>
      <c r="L588" s="114"/>
      <c r="M588" s="28"/>
    </row>
    <row r="589" spans="1:13" x14ac:dyDescent="0.3">
      <c r="A589" s="28"/>
      <c r="B589" s="28"/>
      <c r="C589" s="28"/>
      <c r="D589" s="28"/>
      <c r="E589" s="113"/>
      <c r="F589" s="27"/>
      <c r="G589" s="28"/>
      <c r="H589" s="28"/>
      <c r="I589" s="28"/>
      <c r="J589" s="28"/>
      <c r="K589" s="28"/>
      <c r="L589" s="114"/>
      <c r="M589" s="28"/>
    </row>
    <row r="590" spans="1:13" x14ac:dyDescent="0.3">
      <c r="A590" s="28"/>
      <c r="B590" s="28"/>
      <c r="C590" s="28"/>
      <c r="D590" s="28"/>
      <c r="E590" s="113"/>
      <c r="F590" s="27"/>
      <c r="G590" s="28"/>
      <c r="H590" s="28"/>
      <c r="I590" s="28"/>
      <c r="J590" s="28"/>
      <c r="K590" s="28"/>
      <c r="L590" s="114"/>
      <c r="M590" s="28"/>
    </row>
    <row r="591" spans="1:13" x14ac:dyDescent="0.3">
      <c r="A591" s="28"/>
      <c r="B591" s="28"/>
      <c r="C591" s="28"/>
      <c r="D591" s="28"/>
      <c r="E591" s="113"/>
      <c r="F591" s="27"/>
      <c r="G591" s="28"/>
      <c r="H591" s="28"/>
      <c r="I591" s="28"/>
      <c r="J591" s="28"/>
      <c r="K591" s="28"/>
      <c r="L591" s="114"/>
      <c r="M591" s="28"/>
    </row>
  </sheetData>
  <sheetProtection algorithmName="SHA-512" hashValue="zq0S3aFW39kZVJarDy3U3hoOeQeMruhIUl7e7wGsohnukraboGhP4VpOVCbbZxWLmYl9OtVk+niFMTb08pOR1g==" saltValue="+5E7HX1lV3rfmLlox2lmVw==" spinCount="100000" sheet="1" objects="1" scenarios="1"/>
  <mergeCells count="1">
    <mergeCell ref="A1:M1"/>
  </mergeCells>
  <phoneticPr fontId="0" type="noConversion"/>
  <printOptions horizontalCentered="1"/>
  <pageMargins left="0.23622047244094491" right="0.23622047244094491" top="0.35433070866141736" bottom="0.35433070866141736" header="0.31496062992125984" footer="0.31496062992125984"/>
  <pageSetup paperSize="9" fitToHeight="0" orientation="landscape" r:id="rId1"/>
  <headerFooter alignWithMargins="0"/>
  <rowBreaks count="5" manualBreakCount="5">
    <brk id="36" max="12" man="1"/>
    <brk id="69" max="12" man="1"/>
    <brk id="102" max="12" man="1"/>
    <brk id="135" max="12" man="1"/>
    <brk id="168" max="12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3"/>
  <dimension ref="A1:O195"/>
  <sheetViews>
    <sheetView showZeros="0" workbookViewId="0">
      <pane ySplit="1" topLeftCell="A165" activePane="bottomLeft" state="frozen"/>
      <selection activeCell="N90" sqref="N90"/>
      <selection pane="bottomLeft" activeCell="C176" sqref="C176"/>
    </sheetView>
  </sheetViews>
  <sheetFormatPr defaultColWidth="89.140625" defaultRowHeight="15" x14ac:dyDescent="0.3"/>
  <cols>
    <col min="1" max="2" width="4.5703125" style="82" customWidth="1"/>
    <col min="3" max="3" width="13.5703125" style="83" customWidth="1"/>
    <col min="4" max="4" width="20.85546875" style="83" customWidth="1"/>
    <col min="5" max="5" width="12.5703125" style="146" customWidth="1"/>
    <col min="6" max="6" width="5.7109375" style="146" bestFit="1" customWidth="1"/>
    <col min="7" max="7" width="6.7109375" style="82" bestFit="1" customWidth="1"/>
    <col min="8" max="8" width="4.140625" style="83" customWidth="1"/>
    <col min="9" max="10" width="4.5703125" style="82" customWidth="1"/>
    <col min="11" max="11" width="13.85546875" style="83" customWidth="1"/>
    <col min="12" max="12" width="21.140625" style="83" customWidth="1"/>
    <col min="13" max="13" width="12.5703125" style="146" customWidth="1"/>
    <col min="14" max="14" width="5.7109375" style="146" bestFit="1" customWidth="1"/>
    <col min="15" max="15" width="6.7109375" style="82" bestFit="1" customWidth="1"/>
    <col min="16" max="16" width="89.140625" style="83" customWidth="1"/>
    <col min="17" max="17" width="6.42578125" style="83" bestFit="1" customWidth="1"/>
    <col min="18" max="18" width="5.42578125" style="83" bestFit="1" customWidth="1"/>
    <col min="19" max="22" width="89.140625" style="83" customWidth="1"/>
    <col min="23" max="23" width="5.5703125" style="83" bestFit="1" customWidth="1"/>
    <col min="24" max="24" width="9.85546875" style="83" bestFit="1" customWidth="1"/>
    <col min="25" max="16384" width="89.140625" style="83"/>
  </cols>
  <sheetData>
    <row r="1" spans="1:15" ht="27.75" x14ac:dyDescent="0.45">
      <c r="A1" s="637" t="s">
        <v>239</v>
      </c>
      <c r="B1" s="637"/>
      <c r="C1" s="637"/>
      <c r="D1" s="637"/>
      <c r="E1" s="637"/>
      <c r="F1" s="637"/>
      <c r="G1" s="637"/>
      <c r="H1" s="637"/>
      <c r="I1" s="637"/>
      <c r="J1" s="637"/>
      <c r="K1" s="637"/>
      <c r="L1" s="637"/>
      <c r="M1" s="637"/>
      <c r="N1" s="637"/>
      <c r="O1" s="637"/>
    </row>
    <row r="2" spans="1:15" ht="3" customHeight="1" x14ac:dyDescent="0.3"/>
    <row r="3" spans="1:15" ht="18.75" x14ac:dyDescent="0.3">
      <c r="B3" s="638" t="s">
        <v>100</v>
      </c>
      <c r="C3" s="638"/>
      <c r="D3" s="638"/>
      <c r="E3" s="638"/>
      <c r="F3" s="195"/>
    </row>
    <row r="4" spans="1:15" ht="3.75" customHeight="1" x14ac:dyDescent="0.3"/>
    <row r="5" spans="1:15" s="87" customFormat="1" x14ac:dyDescent="0.3">
      <c r="A5" s="118"/>
      <c r="B5" s="119"/>
      <c r="C5" s="120" t="str">
        <f>CONCATENATE("U17W ",'AAAC-U17'!F23," A String")</f>
        <v>U17W Pole Vault A String</v>
      </c>
      <c r="D5" s="120"/>
      <c r="E5" s="150"/>
      <c r="F5" s="150"/>
      <c r="G5" s="121"/>
      <c r="I5" s="118"/>
      <c r="J5" s="119"/>
      <c r="K5" s="120" t="str">
        <f>CONCATENATE("U17W ",'AAAC-U17'!F23, " B String")</f>
        <v>U17W Pole Vault B String</v>
      </c>
      <c r="L5" s="120"/>
      <c r="M5" s="150"/>
      <c r="N5" s="150"/>
      <c r="O5" s="121"/>
    </row>
    <row r="6" spans="1:15" s="87" customFormat="1" x14ac:dyDescent="0.3">
      <c r="A6" s="122"/>
      <c r="B6" s="117" t="s">
        <v>23</v>
      </c>
      <c r="C6" s="117" t="s">
        <v>17</v>
      </c>
      <c r="D6" s="117" t="s">
        <v>20</v>
      </c>
      <c r="E6" s="148" t="s">
        <v>21</v>
      </c>
      <c r="F6" s="148"/>
      <c r="G6" s="123" t="s">
        <v>22</v>
      </c>
      <c r="I6" s="122"/>
      <c r="J6" s="117"/>
      <c r="K6" s="117" t="s">
        <v>17</v>
      </c>
      <c r="L6" s="117" t="s">
        <v>20</v>
      </c>
      <c r="M6" s="148" t="s">
        <v>21</v>
      </c>
      <c r="N6" s="148"/>
      <c r="O6" s="123" t="s">
        <v>22</v>
      </c>
    </row>
    <row r="7" spans="1:15" x14ac:dyDescent="0.3">
      <c r="A7" s="88">
        <v>1</v>
      </c>
      <c r="B7" s="35"/>
      <c r="C7" s="89" t="str">
        <f>IF(B7="","",IF(LEN(B7)=3,CONCATENATE("NC-",VLOOKUP(B7,'U17 Non Counters'!$G$3:$I$86,3,FALSE)),VLOOKUP(B7,Teams!$A$12:$B$29,2,FALSE)))</f>
        <v/>
      </c>
      <c r="D7" s="90">
        <f ca="1">IFERROR(IF(LEN(B7)=1,INDIRECT("'"&amp;C7&amp;"-"&amp;LEFT(C5,3)&amp;"'!H23"),IF(LEN(B7)=2,INDIRECT("'"&amp;C7&amp;"-"&amp;LEFT(C5,3)&amp;"'!H24"),VLOOKUP(B7,'U17 Non Counters'!$G$3:$I$86,2,FALSE))),"")</f>
        <v>0</v>
      </c>
      <c r="E7" s="145"/>
      <c r="F7" s="145"/>
      <c r="G7" s="88" t="str">
        <f>IF(LEFT(C5,3)="U20","",IF(B7="","",IF(OR(E7="NH",E7="NJ",E7="NT"),"",IF(LEN(B7)=3,"",8))))</f>
        <v/>
      </c>
      <c r="I7" s="88">
        <v>1</v>
      </c>
      <c r="J7" s="35"/>
      <c r="K7" s="89" t="str">
        <f>IF(J7="","",IF(LEN(J7)=3,CONCATENATE("NC-",VLOOKUP(J7,'U17 Non Counters'!$G$3:$I$86,3,FALSE)),VLOOKUP(J7,Teams!$A$12:$B$29,2,FALSE)))</f>
        <v/>
      </c>
      <c r="L7" s="90">
        <f ca="1">IFERROR(IF(LEN(J7)=1,INDIRECT("'"&amp;K7&amp;"-"&amp;LEFT(K5,3)&amp;"'!H23"),IF(LEN(J7)=2,INDIRECT("'"&amp;K7&amp;"-"&amp;LEFT(K5,3)&amp;"'!H24"),VLOOKUP(J7,'U17 Non Counters'!$G$3:$I$86,2,FALSE))),"")</f>
        <v>0</v>
      </c>
      <c r="M7" s="145"/>
      <c r="N7" s="145"/>
      <c r="O7" s="88" t="str">
        <f>IF(LEFT(K5,3)="U20","",IF(J7="","",IF(OR(M7="NH",M7="NJ",M7="NT"),"",IF(LEN(J7)=3,"",8))))</f>
        <v/>
      </c>
    </row>
    <row r="8" spans="1:15" x14ac:dyDescent="0.3">
      <c r="A8" s="88">
        <v>2</v>
      </c>
      <c r="B8" s="35"/>
      <c r="C8" s="89" t="str">
        <f>IF(B8="","",IF(LEN(B8)=3,CONCATENATE("NC-",VLOOKUP(B8,'U17 Non Counters'!$G$3:$I$86,3,FALSE)),VLOOKUP(B8,Teams!$A$12:$B$29,2,FALSE)))</f>
        <v/>
      </c>
      <c r="D8" s="90">
        <f ca="1">IFERROR(IF(LEN(B8)=1,INDIRECT("'"&amp;C8&amp;"-"&amp;LEFT(C5,3)&amp;"'!H23"),IF(LEN(B8)=2,INDIRECT("'"&amp;C8&amp;"-"&amp;LEFT(C5,3)&amp;"'!H24"),VLOOKUP(B8,'U17 Non Counters'!$G$3:$I$86,2,FALSE))),"")</f>
        <v>0</v>
      </c>
      <c r="E8" s="145"/>
      <c r="F8" s="145"/>
      <c r="G8" s="88" t="str">
        <f>IF(LEFT(C5,3)="U20","",IF(B8="","",IF(OR(E8="NH",E8="NJ",E8="NT"),"",IF(LEN(B8)=3,"",IF(G7="",8,MIN(G7)-1)))))</f>
        <v/>
      </c>
      <c r="I8" s="88">
        <v>2</v>
      </c>
      <c r="J8" s="35"/>
      <c r="K8" s="89" t="str">
        <f>IF(J8="","",IF(LEN(J8)=3,CONCATENATE("NC-",VLOOKUP(J8,'U17 Non Counters'!$G$3:$I$86,3,FALSE)),VLOOKUP(J8,Teams!$A$12:$B$29,2,FALSE)))</f>
        <v/>
      </c>
      <c r="L8" s="90">
        <f ca="1">IFERROR(IF(LEN(J8)=1,INDIRECT("'"&amp;K8&amp;"-"&amp;LEFT(K5,3)&amp;"'!H23"),IF(LEN(J8)=2,INDIRECT("'"&amp;K8&amp;"-"&amp;LEFT(K5,3)&amp;"'!H24"),VLOOKUP(J8,'U17 Non Counters'!$G$3:$I$86,2,FALSE))),"")</f>
        <v>0</v>
      </c>
      <c r="M8" s="145"/>
      <c r="N8" s="145"/>
      <c r="O8" s="88" t="str">
        <f>IF(LEFT(K5,3)="U20","",IF(J8="","",IF(OR(M8="NH",M8="NJ",M8="NT"),"",IF(LEN(J8)=3,"",IF(O7="",8,MIN(O7)-1)))))</f>
        <v/>
      </c>
    </row>
    <row r="9" spans="1:15" x14ac:dyDescent="0.3">
      <c r="A9" s="88">
        <v>3</v>
      </c>
      <c r="B9" s="35"/>
      <c r="C9" s="89" t="str">
        <f>IF(B9="","",IF(LEN(B9)=3,CONCATENATE("NC-",VLOOKUP(B9,'U17 Non Counters'!$G$3:$I$86,3,FALSE)),VLOOKUP(B9,Teams!$A$12:$B$29,2,FALSE)))</f>
        <v/>
      </c>
      <c r="D9" s="90">
        <f ca="1">IFERROR(IF(LEN(B9)=1,INDIRECT("'"&amp;C9&amp;"-"&amp;LEFT(C5,3)&amp;"'!H23"),IF(LEN(B9)=2,INDIRECT("'"&amp;C9&amp;"-"&amp;LEFT(C5,3)&amp;"'!H24"),VLOOKUP(B9,'U17 Non Counters'!$G$3:$I$86,2,FALSE))),"")</f>
        <v>0</v>
      </c>
      <c r="E9" s="145"/>
      <c r="F9" s="145"/>
      <c r="G9" s="88" t="str">
        <f>IF(LEFT(C5,3)="U20","",IF(B9="","",IF(OR(E9="NH",E9="NJ",E9="NT"),"",IF(LEN(B9)=3,"",IF(MAX(G7:G8)&lt;&gt;8,8,MIN(G7:G8)-1)))))</f>
        <v/>
      </c>
      <c r="I9" s="88">
        <v>3</v>
      </c>
      <c r="J9" s="35"/>
      <c r="K9" s="89" t="str">
        <f>IF(J9="","",IF(LEN(J9)=3,CONCATENATE("NC-",VLOOKUP(J9,'U17 Non Counters'!$G$3:$I$86,3,FALSE)),VLOOKUP(J9,Teams!$A$12:$B$29,2,FALSE)))</f>
        <v/>
      </c>
      <c r="L9" s="90">
        <f ca="1">IFERROR(IF(LEN(J9)=1,INDIRECT("'"&amp;K9&amp;"-"&amp;LEFT(K5,3)&amp;"'!H23"),IF(LEN(J9)=2,INDIRECT("'"&amp;K9&amp;"-"&amp;LEFT(K5,3)&amp;"'!H24"),VLOOKUP(J9,'U17 Non Counters'!$G$3:$I$86,2,FALSE))),"")</f>
        <v>0</v>
      </c>
      <c r="M9" s="145"/>
      <c r="N9" s="145"/>
      <c r="O9" s="88" t="str">
        <f>IF(LEFT(K5,3)="U20","",IF(J9="","",IF(OR(M9="NH",M9="NJ",M9="NT"),"",IF(LEN(J9)=3,"",IF(MAX(O7:O8)&lt;&gt;8,8,MIN(O7:O8)-1)))))</f>
        <v/>
      </c>
    </row>
    <row r="10" spans="1:15" x14ac:dyDescent="0.3">
      <c r="A10" s="88">
        <v>4</v>
      </c>
      <c r="B10" s="35"/>
      <c r="C10" s="89" t="str">
        <f>IF(B10="","",IF(LEN(B10)=3,CONCATENATE("NC-",VLOOKUP(B10,'U17 Non Counters'!$G$3:$I$86,3,FALSE)),VLOOKUP(B10,Teams!$A$12:$B$29,2,FALSE)))</f>
        <v/>
      </c>
      <c r="D10" s="90">
        <f ca="1">IFERROR(IF(LEN(B10)=1,INDIRECT("'"&amp;C10&amp;"-"&amp;LEFT(C5,3)&amp;"'!H23"),IF(LEN(B10)=2,INDIRECT("'"&amp;C10&amp;"-"&amp;LEFT(C5,3)&amp;"'!H24"),VLOOKUP(B10,'U17 Non Counters'!$G$3:$I$86,2,FALSE))),"")</f>
        <v>0</v>
      </c>
      <c r="E10" s="145"/>
      <c r="F10" s="145"/>
      <c r="G10" s="88" t="str">
        <f>IF(LEFT(C5,3)="U20","",IF(B10="","",IF(OR(E10="NH",E10="NJ",E10="NT"),"",IF(LEN(B10)=3,"",IF(MAX(G7:G9)&lt;&gt;8,8,MIN(G7:G9)-1)))))</f>
        <v/>
      </c>
      <c r="I10" s="88">
        <v>4</v>
      </c>
      <c r="J10" s="35"/>
      <c r="K10" s="89" t="str">
        <f>IF(J10="","",IF(LEN(J10)=3,CONCATENATE("NC-",VLOOKUP(J10,'U17 Non Counters'!$G$3:$I$86,3,FALSE)),VLOOKUP(J10,Teams!$A$12:$B$29,2,FALSE)))</f>
        <v/>
      </c>
      <c r="L10" s="90">
        <f ca="1">IFERROR(IF(LEN(J10)=1,INDIRECT("'"&amp;K10&amp;"-"&amp;LEFT(K5,3)&amp;"'!H23"),IF(LEN(J10)=2,INDIRECT("'"&amp;K10&amp;"-"&amp;LEFT(K5,3)&amp;"'!H24"),VLOOKUP(J10,'U17 Non Counters'!$G$3:$I$86,2,FALSE))),"")</f>
        <v>0</v>
      </c>
      <c r="M10" s="145"/>
      <c r="N10" s="145"/>
      <c r="O10" s="88" t="str">
        <f>IF(LEFT(K5,3)="U20","",IF(J10="","",IF(OR(M10="NH",M10="NJ",M10="NT"),"",IF(LEN(J10)=3,"",IF(MAX(O7:O9)&lt;&gt;8,8,MIN(O7:O9)-1)))))</f>
        <v/>
      </c>
    </row>
    <row r="11" spans="1:15" x14ac:dyDescent="0.3">
      <c r="A11" s="88">
        <v>5</v>
      </c>
      <c r="B11" s="35"/>
      <c r="C11" s="89" t="str">
        <f>IF(B11="","",IF(LEN(B11)=3,CONCATENATE("NC-",VLOOKUP(B11,'U17 Non Counters'!$G$3:$I$86,3,FALSE)),VLOOKUP(B11,Teams!$A$12:$B$29,2,FALSE)))</f>
        <v/>
      </c>
      <c r="D11" s="90">
        <f ca="1">IFERROR(IF(LEN(B11)=1,INDIRECT("'"&amp;C11&amp;"-"&amp;LEFT(C5,3)&amp;"'!H23"),IF(LEN(B11)=2,INDIRECT("'"&amp;C11&amp;"-"&amp;LEFT(C5,3)&amp;"'!H24"),VLOOKUP(B11,'U17 Non Counters'!$G$3:$I$86,2,FALSE))),"")</f>
        <v>0</v>
      </c>
      <c r="E11" s="145"/>
      <c r="F11" s="145"/>
      <c r="G11" s="88" t="str">
        <f>IF(LEFT(C5,3)="U20","",IF(B11="","",IF(OR(E11="NH",E11="NJ",E11="NT"),"",IF(LEN(B11)=3,"",IF(MAX(G7:G10)&lt;&gt;8,8,MIN(G7:G10)-1)))))</f>
        <v/>
      </c>
      <c r="I11" s="88">
        <v>5</v>
      </c>
      <c r="J11" s="35"/>
      <c r="K11" s="89" t="str">
        <f>IF(J11="","",IF(LEN(J11)=3,CONCATENATE("NC-",VLOOKUP(J11,'U17 Non Counters'!$G$3:$I$86,3,FALSE)),VLOOKUP(J11,Teams!$A$12:$B$29,2,FALSE)))</f>
        <v/>
      </c>
      <c r="L11" s="90">
        <f ca="1">IFERROR(IF(LEN(J11)=1,INDIRECT("'"&amp;K11&amp;"-"&amp;LEFT(K5,3)&amp;"'!H23"),IF(LEN(J11)=2,INDIRECT("'"&amp;K11&amp;"-"&amp;LEFT(K5,3)&amp;"'!H24"),VLOOKUP(J11,'U17 Non Counters'!$G$3:$I$86,2,FALSE))),"")</f>
        <v>0</v>
      </c>
      <c r="M11" s="145"/>
      <c r="N11" s="145"/>
      <c r="O11" s="88" t="str">
        <f>IF(LEFT(K5,3)="U20","",IF(J11="","",IF(OR(M11="NH",M11="NJ",M11="NT"),"",IF(LEN(J11)=3,"",IF(MAX(O7:O10)&lt;&gt;8,8,MIN(O7:O10)-1)))))</f>
        <v/>
      </c>
    </row>
    <row r="12" spans="1:15" x14ac:dyDescent="0.3">
      <c r="A12" s="88">
        <v>6</v>
      </c>
      <c r="B12" s="35"/>
      <c r="C12" s="89" t="str">
        <f>IF(B12="","",IF(LEN(B12)=3,CONCATENATE("NC-",VLOOKUP(B12,'U17 Non Counters'!$G$3:$I$86,3,FALSE)),VLOOKUP(B12,Teams!$A$12:$B$29,2,FALSE)))</f>
        <v/>
      </c>
      <c r="D12" s="90">
        <f ca="1">IFERROR(IF(LEN(B12)=1,INDIRECT("'"&amp;C12&amp;"-"&amp;LEFT(C5,3)&amp;"'!H23"),IF(LEN(B12)=2,INDIRECT("'"&amp;C12&amp;"-"&amp;LEFT(C5,3)&amp;"'!H24"),VLOOKUP(B12,'U17 Non Counters'!$G$3:$I$86,2,FALSE))),"")</f>
        <v>0</v>
      </c>
      <c r="E12" s="145"/>
      <c r="F12" s="145"/>
      <c r="G12" s="88" t="str">
        <f>IF(LEFT(C5,3)="U20","",IF(B12="","",IF(OR(E12="NH",E12="NJ",E12="NT"),"",IF(LEN(B12)=3,"",IF(MAX(G7:G11)&lt;&gt;8,8,MIN(G7:G11)-1)))))</f>
        <v/>
      </c>
      <c r="I12" s="88">
        <v>6</v>
      </c>
      <c r="J12" s="35"/>
      <c r="K12" s="89" t="str">
        <f>IF(J12="","",IF(LEN(J12)=3,CONCATENATE("NC-",VLOOKUP(J12,'U17 Non Counters'!$G$3:$I$86,3,FALSE)),VLOOKUP(J12,Teams!$A$12:$B$29,2,FALSE)))</f>
        <v/>
      </c>
      <c r="L12" s="90">
        <f ca="1">IFERROR(IF(LEN(J12)=1,INDIRECT("'"&amp;K12&amp;"-"&amp;LEFT(K5,3)&amp;"'!H23"),IF(LEN(J12)=2,INDIRECT("'"&amp;K12&amp;"-"&amp;LEFT(K5,3)&amp;"'!H24"),VLOOKUP(J12,'U17 Non Counters'!$G$3:$I$86,2,FALSE))),"")</f>
        <v>0</v>
      </c>
      <c r="M12" s="145"/>
      <c r="N12" s="145"/>
      <c r="O12" s="88" t="str">
        <f>IF(LEFT(K5,3)="U20","",IF(J12="","",IF(OR(M12="NH",M12="NJ",M12="NT"),"",IF(LEN(J12)=3,"",IF(MAX(O7:O11)&lt;&gt;8,8,MIN(O7:O11)-1)))))</f>
        <v/>
      </c>
    </row>
    <row r="13" spans="1:15" x14ac:dyDescent="0.3">
      <c r="A13" s="88">
        <v>7</v>
      </c>
      <c r="B13" s="35"/>
      <c r="C13" s="89" t="str">
        <f>IF(B13="","",IF(LEN(B13)=3,CONCATENATE("NC-",VLOOKUP(B13,'U17 Non Counters'!$G$3:$I$86,3,FALSE)),VLOOKUP(B13,Teams!$A$12:$B$29,2,FALSE)))</f>
        <v/>
      </c>
      <c r="D13" s="90">
        <f ca="1">IFERROR(IF(LEN(B13)=1,INDIRECT("'"&amp;C13&amp;"-"&amp;LEFT(C5,3)&amp;"'!H23"),IF(LEN(B13)=2,INDIRECT("'"&amp;C13&amp;"-"&amp;LEFT(C5,3)&amp;"'!H24"),VLOOKUP(B13,'U17 Non Counters'!$G$3:$I$86,2,FALSE))),"")</f>
        <v>0</v>
      </c>
      <c r="E13" s="145"/>
      <c r="F13" s="145"/>
      <c r="G13" s="88" t="str">
        <f>IF(LEFT(C5,3)="U20","",IF(B13="","",IF(OR(E13="NH",E13="NJ",E13="NT"),"",IF(LEN(B13)=3,"",IF(MAX(G7:G12)&lt;&gt;8,8,MIN(G7:G12)-1)))))</f>
        <v/>
      </c>
      <c r="I13" s="88">
        <v>7</v>
      </c>
      <c r="J13" s="35"/>
      <c r="K13" s="89" t="str">
        <f>IF(J13="","",IF(LEN(J13)=3,CONCATENATE("NC-",VLOOKUP(J13,'U17 Non Counters'!$G$3:$I$86,3,FALSE)),VLOOKUP(J13,Teams!$A$12:$B$29,2,FALSE)))</f>
        <v/>
      </c>
      <c r="L13" s="90">
        <f ca="1">IFERROR(IF(LEN(J13)=1,INDIRECT("'"&amp;K13&amp;"-"&amp;LEFT(K5,3)&amp;"'!H23"),IF(LEN(J13)=2,INDIRECT("'"&amp;K13&amp;"-"&amp;LEFT(K5,3)&amp;"'!H24"),VLOOKUP(J13,'U17 Non Counters'!$G$3:$I$86,2,FALSE))),"")</f>
        <v>0</v>
      </c>
      <c r="M13" s="145"/>
      <c r="N13" s="145"/>
      <c r="O13" s="88" t="str">
        <f>IF(LEFT(K5,3)="U20","",IF(J13="","",IF(OR(M13="NH",M13="NJ",M13="NT"),"",IF(LEN(J13)=3,"",IF(MAX(O7:O12)&lt;&gt;8,8,MIN(O7:O12)-1)))))</f>
        <v/>
      </c>
    </row>
    <row r="14" spans="1:15" x14ac:dyDescent="0.3">
      <c r="A14" s="88">
        <v>8</v>
      </c>
      <c r="B14" s="35"/>
      <c r="C14" s="89" t="str">
        <f>IF(B14="","",IF(LEN(B14)=3,CONCATENATE("NC-",VLOOKUP(B14,'U17 Non Counters'!$G$3:$I$86,3,FALSE)),VLOOKUP(B14,Teams!$A$12:$B$29,2,FALSE)))</f>
        <v/>
      </c>
      <c r="D14" s="90">
        <f ca="1">IFERROR(IF(LEN(B14)=1,INDIRECT("'"&amp;C14&amp;"-"&amp;LEFT(C5,3)&amp;"'!H23"),IF(LEN(B14)=2,INDIRECT("'"&amp;C14&amp;"-"&amp;LEFT(C5,3)&amp;"'!H24"),VLOOKUP(B14,'U17 Non Counters'!$G$3:$I$86,2,FALSE))),"")</f>
        <v>0</v>
      </c>
      <c r="E14" s="145"/>
      <c r="F14" s="145"/>
      <c r="G14" s="88" t="str">
        <f>IF(LEFT(C5,3)="U20","",IF(B14="","",IF(OR(E14="NH",E14="NJ",E14="NT"),"",IF(LEN(B14)=3,"",IF(MAX(G7:G13)&lt;&gt;8,8,MIN(G7:G13)-1)))))</f>
        <v/>
      </c>
      <c r="I14" s="88">
        <v>8</v>
      </c>
      <c r="J14" s="35"/>
      <c r="K14" s="89" t="str">
        <f>IF(J14="","",IF(LEN(J14)=3,CONCATENATE("NC-",VLOOKUP(J14,'U17 Non Counters'!$G$3:$I$86,3,FALSE)),VLOOKUP(J14,Teams!$A$12:$B$29,2,FALSE)))</f>
        <v/>
      </c>
      <c r="L14" s="90">
        <f ca="1">IFERROR(IF(LEN(J14)=1,INDIRECT("'"&amp;K14&amp;"-"&amp;LEFT(K5,3)&amp;"'!H23"),IF(LEN(J14)=2,INDIRECT("'"&amp;K14&amp;"-"&amp;LEFT(K5,3)&amp;"'!H24"),VLOOKUP(J14,'U17 Non Counters'!$G$3:$I$86,2,FALSE))),"")</f>
        <v>0</v>
      </c>
      <c r="M14" s="145"/>
      <c r="N14" s="145"/>
      <c r="O14" s="88" t="str">
        <f>IF(LEFT(K5,3)="U20","",IF(J14="","",IF(OR(M14="NH",M14="NJ",M14="NT"),"",IF(LEN(J14)=3,"",IF(MAX(O7:O13)&lt;&gt;8,8,MIN(O7:O13)-1)))))</f>
        <v/>
      </c>
    </row>
    <row r="15" spans="1:15" s="93" customFormat="1" x14ac:dyDescent="0.3">
      <c r="A15" s="91"/>
      <c r="B15" s="115"/>
      <c r="C15" s="92"/>
      <c r="D15" s="92"/>
      <c r="E15" s="151"/>
      <c r="F15" s="151"/>
      <c r="G15" s="91"/>
      <c r="I15" s="91"/>
      <c r="J15" s="115"/>
      <c r="K15" s="92"/>
      <c r="L15" s="92"/>
      <c r="M15" s="151"/>
      <c r="N15" s="151"/>
      <c r="O15" s="91"/>
    </row>
    <row r="16" spans="1:15" s="87" customFormat="1" x14ac:dyDescent="0.3">
      <c r="A16" s="118"/>
      <c r="B16" s="119"/>
      <c r="C16" s="120" t="str">
        <f>CONCATENATE("U17W ",'AAAC-U17'!F25," A String")</f>
        <v>U17W Javelin A String</v>
      </c>
      <c r="D16" s="120"/>
      <c r="E16" s="150"/>
      <c r="F16" s="150"/>
      <c r="G16" s="121"/>
      <c r="I16" s="118"/>
      <c r="J16" s="119"/>
      <c r="K16" s="120" t="str">
        <f>CONCATENATE("U17W ",'AAAC-U17'!F25," B String")</f>
        <v>U17W Javelin B String</v>
      </c>
      <c r="L16" s="120"/>
      <c r="M16" s="150"/>
      <c r="N16" s="150"/>
      <c r="O16" s="121"/>
    </row>
    <row r="17" spans="1:15" s="87" customFormat="1" x14ac:dyDescent="0.3">
      <c r="A17" s="122"/>
      <c r="B17" s="117" t="s">
        <v>23</v>
      </c>
      <c r="C17" s="117" t="s">
        <v>17</v>
      </c>
      <c r="D17" s="117" t="s">
        <v>20</v>
      </c>
      <c r="E17" s="148" t="s">
        <v>21</v>
      </c>
      <c r="F17" s="148"/>
      <c r="G17" s="123" t="s">
        <v>22</v>
      </c>
      <c r="I17" s="122"/>
      <c r="J17" s="117" t="s">
        <v>23</v>
      </c>
      <c r="K17" s="117" t="s">
        <v>17</v>
      </c>
      <c r="L17" s="117" t="s">
        <v>20</v>
      </c>
      <c r="M17" s="148" t="s">
        <v>21</v>
      </c>
      <c r="N17" s="148"/>
      <c r="O17" s="123" t="s">
        <v>22</v>
      </c>
    </row>
    <row r="18" spans="1:15" x14ac:dyDescent="0.3">
      <c r="A18" s="88">
        <v>1</v>
      </c>
      <c r="B18" s="35">
        <v>5</v>
      </c>
      <c r="C18" s="89" t="str">
        <f>IF(B18="","",IF(LEN(B18)=3,CONCATENATE("NC-",VLOOKUP(B18,'U17 Non Counters'!$G$3:$I$86,3,FALSE)),VLOOKUP(B18,Teams!$A$12:$B$29,2,FALSE)))</f>
        <v>IH</v>
      </c>
      <c r="D18" s="90" t="str">
        <f ca="1">IFERROR(IF(LEN(B18)=1,INDIRECT("'"&amp;C18&amp;"-"&amp;LEFT(C16,3)&amp;"'!H25"),IF(LEN(B18)=2,INDIRECT("'"&amp;C18&amp;"-"&amp;LEFT(C16,3)&amp;"'!H26"),VLOOKUP(B18,'U17 Non Counters'!$G$3:$I$86,2,FALSE))),"")</f>
        <v>Fiona Flockhart</v>
      </c>
      <c r="E18" s="145" t="s">
        <v>422</v>
      </c>
      <c r="F18" s="145"/>
      <c r="G18" s="88">
        <f>IF(LEFT(C16,3)="U20","",IF(B18="","",IF(OR(E18="NH",E18="NJ",E18="NT"),"",IF(LEN(B18)=3,"",8))))</f>
        <v>8</v>
      </c>
      <c r="I18" s="88">
        <v>1</v>
      </c>
      <c r="J18" s="35">
        <v>55</v>
      </c>
      <c r="K18" s="89" t="str">
        <f>IF(J18="","",IF(LEN(J18)=3,CONCATENATE("NC-",VLOOKUP(J18,'U17 Non Counters'!$G$3:$I$86,3,FALSE)),VLOOKUP(J18,Teams!$A$12:$B$29,2,FALSE)))</f>
        <v>IH</v>
      </c>
      <c r="L18" s="90" t="str">
        <f ca="1">IFERROR(IF(LEN(J18)=1,INDIRECT("'"&amp;K18&amp;"-"&amp;LEFT(K16,3)&amp;"'!H25"),IF(LEN(J18)=2,INDIRECT("'"&amp;K18&amp;"-"&amp;LEFT(K16,3)&amp;"'!H26"),VLOOKUP(J18,'U17 Non Counters'!$G$3:$I$86,2,FALSE))),"")</f>
        <v>Rachel MacLennan</v>
      </c>
      <c r="M18" s="145" t="s">
        <v>426</v>
      </c>
      <c r="N18" s="145"/>
      <c r="O18" s="88">
        <f>IF(LEFT(K16,3)="U20","",IF(J18="","",IF(OR(M18="NH",M18="NJ",M18="NT"),"",IF(LEN(J18)=3,"",8))))</f>
        <v>8</v>
      </c>
    </row>
    <row r="19" spans="1:15" x14ac:dyDescent="0.3">
      <c r="A19" s="88">
        <v>2</v>
      </c>
      <c r="B19" s="35">
        <v>1</v>
      </c>
      <c r="C19" s="89" t="str">
        <f>IF(B19="","",IF(LEN(B19)=3,CONCATENATE("NC-",VLOOKUP(B19,'U17 Non Counters'!$G$3:$I$86,3,FALSE)),VLOOKUP(B19,Teams!$A$12:$B$29,2,FALSE)))</f>
        <v>AAAC</v>
      </c>
      <c r="D19" s="90" t="str">
        <f ca="1">IFERROR(IF(LEN(B19)=1,INDIRECT("'"&amp;C19&amp;"-"&amp;LEFT(C16,3)&amp;"'!H25"),IF(LEN(B19)=2,INDIRECT("'"&amp;C19&amp;"-"&amp;LEFT(C16,3)&amp;"'!H26"),VLOOKUP(B19,'U17 Non Counters'!$G$3:$I$86,2,FALSE))),"")</f>
        <v>Jane Davidson</v>
      </c>
      <c r="E19" s="145" t="s">
        <v>423</v>
      </c>
      <c r="F19" s="145"/>
      <c r="G19" s="88">
        <f>IF(LEFT(C16,3)="U20","",IF(B19="","",IF(OR(E19="NH",E19="NJ",E19="NT"),"",IF(LEN(B19)=3,"",IF(G18="",8,MIN(G18)-1)))))</f>
        <v>7</v>
      </c>
      <c r="I19" s="88">
        <v>2</v>
      </c>
      <c r="J19" s="35">
        <v>11</v>
      </c>
      <c r="K19" s="89" t="str">
        <f>IF(J19="","",IF(LEN(J19)=3,CONCATENATE("NC-",VLOOKUP(J19,'U17 Non Counters'!$G$3:$I$86,3,FALSE)),VLOOKUP(J19,Teams!$A$12:$B$29,2,FALSE)))</f>
        <v>AAAC</v>
      </c>
      <c r="L19" s="90" t="str">
        <f ca="1">IFERROR(IF(LEN(J19)=1,INDIRECT("'"&amp;K19&amp;"-"&amp;LEFT(K16,3)&amp;"'!H25"),IF(LEN(J19)=2,INDIRECT("'"&amp;K19&amp;"-"&amp;LEFT(K16,3)&amp;"'!H26"),VLOOKUP(J19,'U17 Non Counters'!$G$3:$I$86,2,FALSE))),"")</f>
        <v>Erin Williams</v>
      </c>
      <c r="M19" s="145" t="s">
        <v>428</v>
      </c>
      <c r="N19" s="145"/>
      <c r="O19" s="88">
        <f>IF(LEFT(K16,3)="U20","",IF(J19="","",IF(OR(M19="NH",M19="NJ",M19="NT"),"",IF(LEN(J19)=3,"",IF(O18="",8,MIN(O18)-1)))))</f>
        <v>7</v>
      </c>
    </row>
    <row r="20" spans="1:15" x14ac:dyDescent="0.3">
      <c r="A20" s="88">
        <v>3</v>
      </c>
      <c r="B20" s="35">
        <v>6</v>
      </c>
      <c r="C20" s="89" t="str">
        <f>IF(B20="","",IF(LEN(B20)=3,CONCATENATE("NC-",VLOOKUP(B20,'U17 Non Counters'!$G$3:$I$86,3,FALSE)),VLOOKUP(B20,Teams!$A$12:$B$29,2,FALSE)))</f>
        <v>ISA</v>
      </c>
      <c r="D20" s="90" t="str">
        <f ca="1">IFERROR(IF(LEN(B20)=1,INDIRECT("'"&amp;C20&amp;"-"&amp;LEFT(C16,3)&amp;"'!H25"),IF(LEN(B20)=2,INDIRECT("'"&amp;C20&amp;"-"&amp;LEFT(C16,3)&amp;"'!H26"),VLOOKUP(B20,'U17 Non Counters'!$G$3:$I$86,2,FALSE))),"")</f>
        <v>Stephanie Mercer</v>
      </c>
      <c r="E20" s="145" t="s">
        <v>424</v>
      </c>
      <c r="F20" s="145"/>
      <c r="G20" s="88">
        <f>IF(LEFT(C16,3)="U20","",IF(B20="","",IF(OR(E20="NH",E20="NJ",E20="NT"),"",IF(LEN(B20)=3,"",IF(MAX(G18:G19)&lt;&gt;8,8,MIN(G18:G19)-1)))))</f>
        <v>6</v>
      </c>
      <c r="I20" s="88">
        <v>3</v>
      </c>
      <c r="J20" s="35"/>
      <c r="K20" s="89" t="str">
        <f>IF(J20="","",IF(LEN(J20)=3,CONCATENATE("NC-",VLOOKUP(J20,'U17 Non Counters'!$G$3:$I$86,3,FALSE)),VLOOKUP(J20,Teams!$A$12:$B$29,2,FALSE)))</f>
        <v/>
      </c>
      <c r="L20" s="90">
        <f ca="1">IFERROR(IF(LEN(J20)=1,INDIRECT("'"&amp;K20&amp;"-"&amp;LEFT(K16,3)&amp;"'!H25"),IF(LEN(J20)=2,INDIRECT("'"&amp;K20&amp;"-"&amp;LEFT(K16,3)&amp;"'!H26"),VLOOKUP(J20,'U17 Non Counters'!$G$3:$I$86,2,FALSE))),"")</f>
        <v>0</v>
      </c>
      <c r="M20" s="145"/>
      <c r="N20" s="145"/>
      <c r="O20" s="88" t="str">
        <f>IF(LEFT(K16,3)="U20","",IF(J20="","",IF(OR(M20="NH",M20="NJ",M20="NT"),"",IF(LEN(J20)=3,"",IF(MAX(O18:O19)&lt;&gt;8,8,MIN(O18:O19)-1)))))</f>
        <v/>
      </c>
    </row>
    <row r="21" spans="1:15" x14ac:dyDescent="0.3">
      <c r="A21" s="88">
        <v>4</v>
      </c>
      <c r="B21" s="35">
        <v>8</v>
      </c>
      <c r="C21" s="89" t="str">
        <f>IF(B21="","",IF(LEN(B21)=3,CONCATENATE("NC-",VLOOKUP(B21,'U17 Non Counters'!$G$3:$I$86,3,FALSE)),VLOOKUP(B21,Teams!$A$12:$B$29,2,FALSE)))</f>
        <v>TN</v>
      </c>
      <c r="D21" s="90" t="str">
        <f ca="1">IFERROR(IF(LEN(B21)=1,INDIRECT("'"&amp;C21&amp;"-"&amp;LEFT(C16,3)&amp;"'!H25"),IF(LEN(B21)=2,INDIRECT("'"&amp;C21&amp;"-"&amp;LEFT(C16,3)&amp;"'!H26"),VLOOKUP(B21,'U17 Non Counters'!$G$3:$I$86,2,FALSE))),"")</f>
        <v>GEORGIE NEWLANDS</v>
      </c>
      <c r="E21" s="145" t="s">
        <v>512</v>
      </c>
      <c r="F21" s="145"/>
      <c r="G21" s="88">
        <f>IF(LEFT(C16,3)="U20","",IF(B21="","",IF(OR(E21="NH",E21="NJ",E21="NT"),"",IF(LEN(B21)=3,"",IF(MAX(G18:G20)&lt;&gt;8,8,MIN(G18:G20)-1)))))</f>
        <v>5</v>
      </c>
      <c r="I21" s="88">
        <v>4</v>
      </c>
      <c r="J21" s="35"/>
      <c r="K21" s="89" t="str">
        <f>IF(J21="","",IF(LEN(J21)=3,CONCATENATE("NC-",VLOOKUP(J21,'U17 Non Counters'!$G$3:$I$86,3,FALSE)),VLOOKUP(J21,Teams!$A$12:$B$29,2,FALSE)))</f>
        <v/>
      </c>
      <c r="L21" s="90">
        <f ca="1">IFERROR(IF(LEN(J21)=1,INDIRECT("'"&amp;K21&amp;"-"&amp;LEFT(K16,3)&amp;"'!H25"),IF(LEN(J21)=2,INDIRECT("'"&amp;K21&amp;"-"&amp;LEFT(K16,3)&amp;"'!H26"),VLOOKUP(J21,'U17 Non Counters'!$G$3:$I$86,2,FALSE))),"")</f>
        <v>0</v>
      </c>
      <c r="M21" s="145"/>
      <c r="N21" s="145"/>
      <c r="O21" s="88" t="str">
        <f>IF(LEFT(K16,3)="U20","",IF(J21="","",IF(OR(M21="NH",M21="NJ",M21="NT"),"",IF(LEN(J21)=3,"",IF(MAX(O18:O20)&lt;&gt;8,8,MIN(O18:O20)-1)))))</f>
        <v/>
      </c>
    </row>
    <row r="22" spans="1:15" x14ac:dyDescent="0.3">
      <c r="A22" s="88">
        <v>5</v>
      </c>
      <c r="B22" s="35">
        <v>4</v>
      </c>
      <c r="C22" s="89" t="str">
        <f>IF(B22="","",IF(LEN(B22)=3,CONCATENATE("NC-",VLOOKUP(B22,'U17 Non Counters'!$G$3:$I$86,3,FALSE)),VLOOKUP(B22,Teams!$A$12:$B$29,2,FALSE)))</f>
        <v>DHH</v>
      </c>
      <c r="D22" s="90" t="str">
        <f ca="1">IFERROR(IF(LEN(B22)=1,INDIRECT("'"&amp;C22&amp;"-"&amp;LEFT(C16,3)&amp;"'!H25"),IF(LEN(B22)=2,INDIRECT("'"&amp;C22&amp;"-"&amp;LEFT(C16,3)&amp;"'!H26"),VLOOKUP(B22,'U17 Non Counters'!$G$3:$I$86,2,FALSE))),"")</f>
        <v>Frankie Duncan-Morris</v>
      </c>
      <c r="E22" s="145" t="s">
        <v>425</v>
      </c>
      <c r="F22" s="145"/>
      <c r="G22" s="88">
        <f>IF(LEFT(C16,3)="U20","",IF(B22="","",IF(OR(E22="NH",E22="NJ",E22="NT"),"",IF(LEN(B22)=3,"",IF(MAX(G18:G21)&lt;&gt;8,8,MIN(G18:G21)-1)))))</f>
        <v>4</v>
      </c>
      <c r="I22" s="88">
        <v>5</v>
      </c>
      <c r="J22" s="35"/>
      <c r="K22" s="89" t="str">
        <f>IF(J22="","",IF(LEN(J22)=3,CONCATENATE("NC-",VLOOKUP(J22,'U17 Non Counters'!$G$3:$I$86,3,FALSE)),VLOOKUP(J22,Teams!$A$12:$B$29,2,FALSE)))</f>
        <v/>
      </c>
      <c r="L22" s="90">
        <f ca="1">IFERROR(IF(LEN(J22)=1,INDIRECT("'"&amp;K22&amp;"-"&amp;LEFT(K16,3)&amp;"'!H25"),IF(LEN(J22)=2,INDIRECT("'"&amp;K22&amp;"-"&amp;LEFT(K16,3)&amp;"'!H26"),VLOOKUP(J22,'U17 Non Counters'!$G$3:$I$86,2,FALSE))),"")</f>
        <v>0</v>
      </c>
      <c r="M22" s="145"/>
      <c r="N22" s="145"/>
      <c r="O22" s="88" t="str">
        <f>IF(LEFT(K16,3)="U20","",IF(J22="","",IF(OR(M22="NH",M22="NJ",M22="NT"),"",IF(LEN(J22)=3,"",IF(MAX(O18:O21)&lt;&gt;8,8,MIN(O18:O21)-1)))))</f>
        <v/>
      </c>
    </row>
    <row r="23" spans="1:15" x14ac:dyDescent="0.3">
      <c r="A23" s="88">
        <v>6</v>
      </c>
      <c r="B23" s="35"/>
      <c r="C23" s="89" t="str">
        <f>IF(B23="","",IF(LEN(B23)=3,CONCATENATE("NC-",VLOOKUP(B23,'U17 Non Counters'!$G$3:$I$86,3,FALSE)),VLOOKUP(B23,Teams!$A$12:$B$29,2,FALSE)))</f>
        <v/>
      </c>
      <c r="D23" s="90">
        <f ca="1">IFERROR(IF(LEN(B23)=1,INDIRECT("'"&amp;C23&amp;"-"&amp;LEFT(C16,3)&amp;"'!H25"),IF(LEN(B23)=2,INDIRECT("'"&amp;C23&amp;"-"&amp;LEFT(C16,3)&amp;"'!H26"),VLOOKUP(B23,'U17 Non Counters'!$G$3:$I$86,2,FALSE))),"")</f>
        <v>0</v>
      </c>
      <c r="E23" s="145"/>
      <c r="F23" s="145"/>
      <c r="G23" s="88" t="str">
        <f>IF(LEFT(C16,3)="U20","",IF(B23="","",IF(OR(E23="NH",E23="NJ",E23="NT"),"",IF(LEN(B23)=3,"",IF(MAX(G18:G22)&lt;&gt;8,8,MIN(G18:G22)-1)))))</f>
        <v/>
      </c>
      <c r="I23" s="88">
        <v>6</v>
      </c>
      <c r="J23" s="35"/>
      <c r="K23" s="89" t="str">
        <f>IF(J23="","",IF(LEN(J23)=3,CONCATENATE("NC-",VLOOKUP(J23,'U17 Non Counters'!$G$3:$I$86,3,FALSE)),VLOOKUP(J23,Teams!$A$12:$B$29,2,FALSE)))</f>
        <v/>
      </c>
      <c r="L23" s="90">
        <f ca="1">IFERROR(IF(LEN(J23)=1,INDIRECT("'"&amp;K23&amp;"-"&amp;LEFT(K16,3)&amp;"'!H25"),IF(LEN(J23)=2,INDIRECT("'"&amp;K23&amp;"-"&amp;LEFT(K16,3)&amp;"'!H26"),VLOOKUP(J23,'U17 Non Counters'!$G$3:$I$86,2,FALSE))),"")</f>
        <v>0</v>
      </c>
      <c r="M23" s="145"/>
      <c r="N23" s="145"/>
      <c r="O23" s="88" t="str">
        <f>IF(LEFT(K16,3)="U20","",IF(J23="","",IF(OR(M23="NH",M23="NJ",M23="NT"),"",IF(LEN(J23)=3,"",IF(MAX(O18:O22)&lt;&gt;8,8,MIN(O18:O22)-1)))))</f>
        <v/>
      </c>
    </row>
    <row r="24" spans="1:15" x14ac:dyDescent="0.3">
      <c r="A24" s="88">
        <v>7</v>
      </c>
      <c r="B24" s="35"/>
      <c r="C24" s="89" t="str">
        <f>IF(B24="","",IF(LEN(B24)=3,CONCATENATE("NC-",VLOOKUP(B24,'U17 Non Counters'!$G$3:$I$86,3,FALSE)),VLOOKUP(B24,Teams!$A$12:$B$29,2,FALSE)))</f>
        <v/>
      </c>
      <c r="D24" s="90">
        <f ca="1">IFERROR(IF(LEN(B24)=1,INDIRECT("'"&amp;C24&amp;"-"&amp;LEFT(C16,3)&amp;"'!H25"),IF(LEN(B24)=2,INDIRECT("'"&amp;C24&amp;"-"&amp;LEFT(C16,3)&amp;"'!H26"),VLOOKUP(B24,'U17 Non Counters'!$G$3:$I$86,2,FALSE))),"")</f>
        <v>0</v>
      </c>
      <c r="E24" s="145"/>
      <c r="F24" s="145"/>
      <c r="G24" s="88" t="str">
        <f>IF(LEFT(C16,3)="U20","",IF(B24="","",IF(OR(E24="NH",E24="NJ",E24="NT"),"",IF(LEN(B24)=3,"",IF(MAX(G18:G23)&lt;&gt;8,8,MIN(G18:G23)-1)))))</f>
        <v/>
      </c>
      <c r="I24" s="88">
        <v>7</v>
      </c>
      <c r="J24" s="35"/>
      <c r="K24" s="89" t="str">
        <f>IF(J24="","",IF(LEN(J24)=3,CONCATENATE("NC-",VLOOKUP(J24,'U17 Non Counters'!$G$3:$I$86,3,FALSE)),VLOOKUP(J24,Teams!$A$12:$B$29,2,FALSE)))</f>
        <v/>
      </c>
      <c r="L24" s="90">
        <f ca="1">IFERROR(IF(LEN(J24)=1,INDIRECT("'"&amp;K24&amp;"-"&amp;LEFT(K16,3)&amp;"'!H25"),IF(LEN(J24)=2,INDIRECT("'"&amp;K24&amp;"-"&amp;LEFT(K16,3)&amp;"'!H26"),VLOOKUP(J24,'U17 Non Counters'!$G$3:$I$86,2,FALSE))),"")</f>
        <v>0</v>
      </c>
      <c r="M24" s="145"/>
      <c r="N24" s="145"/>
      <c r="O24" s="88" t="str">
        <f>IF(LEFT(K16,3)="U20","",IF(J24="","",IF(OR(M24="NH",M24="NJ",M24="NT"),"",IF(LEN(J24)=3,"",IF(MAX(O18:O23)&lt;&gt;8,8,MIN(O18:O23)-1)))))</f>
        <v/>
      </c>
    </row>
    <row r="25" spans="1:15" x14ac:dyDescent="0.3">
      <c r="A25" s="88">
        <v>8</v>
      </c>
      <c r="B25" s="35"/>
      <c r="C25" s="89" t="str">
        <f>IF(B25="","",IF(LEN(B25)=3,CONCATENATE("NC-",VLOOKUP(B25,'U17 Non Counters'!$G$3:$I$86,3,FALSE)),VLOOKUP(B25,Teams!$A$12:$B$29,2,FALSE)))</f>
        <v/>
      </c>
      <c r="D25" s="90">
        <f ca="1">IFERROR(IF(LEN(B25)=1,INDIRECT("'"&amp;C25&amp;"-"&amp;LEFT(C16,3)&amp;"'!H25"),IF(LEN(B25)=2,INDIRECT("'"&amp;C25&amp;"-"&amp;LEFT(C16,3)&amp;"'!H26"),VLOOKUP(B25,'U17 Non Counters'!$G$3:$I$86,2,FALSE))),"")</f>
        <v>0</v>
      </c>
      <c r="E25" s="145"/>
      <c r="F25" s="145"/>
      <c r="G25" s="88" t="str">
        <f>IF(LEFT(C16,3)="U20","",IF(B25="","",IF(OR(E25="NH",E25="NJ",E25="NT"),"",IF(LEN(B25)=3,"",IF(MAX(G18:G24)&lt;&gt;8,8,MIN(G18:G24)-1)))))</f>
        <v/>
      </c>
      <c r="I25" s="88">
        <v>8</v>
      </c>
      <c r="J25" s="35"/>
      <c r="K25" s="89" t="str">
        <f>IF(J25="","",IF(LEN(J25)=3,CONCATENATE("NC-",VLOOKUP(J25,'U17 Non Counters'!$G$3:$I$86,3,FALSE)),VLOOKUP(J25,Teams!$A$12:$B$29,2,FALSE)))</f>
        <v/>
      </c>
      <c r="L25" s="90">
        <f ca="1">IFERROR(IF(LEN(J25)=1,INDIRECT("'"&amp;K25&amp;"-"&amp;LEFT(K16,3)&amp;"'!H25"),IF(LEN(J25)=2,INDIRECT("'"&amp;K25&amp;"-"&amp;LEFT(K16,3)&amp;"'!H26"),VLOOKUP(J25,'U17 Non Counters'!$G$3:$I$86,2,FALSE))),"")</f>
        <v>0</v>
      </c>
      <c r="M25" s="145"/>
      <c r="N25" s="145"/>
      <c r="O25" s="88" t="str">
        <f>IF(LEFT(K16,3)="U20","",IF(J25="","",IF(OR(M25="NH",M25="NJ",M25="NT"),"",IF(LEN(J25)=3,"",IF(MAX(O18:O24)&lt;&gt;8,8,MIN(O18:O24)-1)))))</f>
        <v/>
      </c>
    </row>
    <row r="26" spans="1:15" s="87" customFormat="1" x14ac:dyDescent="0.3">
      <c r="A26" s="91"/>
      <c r="B26" s="115"/>
      <c r="C26" s="92"/>
      <c r="D26" s="92"/>
      <c r="E26" s="151"/>
      <c r="F26" s="151"/>
      <c r="G26" s="91"/>
      <c r="H26" s="93"/>
      <c r="I26" s="91"/>
      <c r="J26" s="115"/>
      <c r="K26" s="92"/>
      <c r="L26" s="92"/>
      <c r="M26" s="151"/>
      <c r="N26" s="151"/>
      <c r="O26" s="91"/>
    </row>
    <row r="27" spans="1:15" x14ac:dyDescent="0.3">
      <c r="A27" s="118"/>
      <c r="B27" s="119"/>
      <c r="C27" s="120" t="str">
        <f>CONCATENATE("U17W ",'AAAC-U17'!F27," A String")</f>
        <v>U17W High Jump A String</v>
      </c>
      <c r="D27" s="120"/>
      <c r="E27" s="150"/>
      <c r="F27" s="150"/>
      <c r="G27" s="121"/>
      <c r="H27" s="87"/>
      <c r="I27" s="118"/>
      <c r="J27" s="119"/>
      <c r="K27" s="120" t="str">
        <f>CONCATENATE("U17W ",'AAAC-U17'!F27," B String")</f>
        <v>U17W High Jump B String</v>
      </c>
      <c r="L27" s="120"/>
      <c r="M27" s="150"/>
      <c r="N27" s="150"/>
      <c r="O27" s="121"/>
    </row>
    <row r="28" spans="1:15" x14ac:dyDescent="0.3">
      <c r="A28" s="122"/>
      <c r="B28" s="117" t="s">
        <v>23</v>
      </c>
      <c r="C28" s="117" t="s">
        <v>17</v>
      </c>
      <c r="D28" s="117" t="s">
        <v>20</v>
      </c>
      <c r="E28" s="148" t="s">
        <v>21</v>
      </c>
      <c r="F28" s="148"/>
      <c r="G28" s="123" t="s">
        <v>22</v>
      </c>
      <c r="H28" s="87"/>
      <c r="I28" s="122"/>
      <c r="J28" s="117" t="s">
        <v>23</v>
      </c>
      <c r="K28" s="117" t="s">
        <v>17</v>
      </c>
      <c r="L28" s="117" t="s">
        <v>20</v>
      </c>
      <c r="M28" s="148" t="s">
        <v>21</v>
      </c>
      <c r="N28" s="148"/>
      <c r="O28" s="123" t="s">
        <v>22</v>
      </c>
    </row>
    <row r="29" spans="1:15" x14ac:dyDescent="0.3">
      <c r="A29" s="88">
        <v>1</v>
      </c>
      <c r="B29" s="35">
        <v>11</v>
      </c>
      <c r="C29" s="89" t="str">
        <f>IF(B29="","",IF(LEN(B29)=3,CONCATENATE("NC-",VLOOKUP(B29,'U17 Non Counters'!$G$3:$I$86,3,FALSE)),VLOOKUP(B29,Teams!$A$12:$B$29,2,FALSE)))</f>
        <v>AAAC</v>
      </c>
      <c r="D29" s="90" t="str">
        <f ca="1">IFERROR(IF(LEN(B29)=1,INDIRECT("'"&amp;C29&amp;"-"&amp;LEFT(C27,3)&amp;"'!H27"),IF(LEN(B29)=2,INDIRECT("'"&amp;C29&amp;"-"&amp;LEFT(C27,3)&amp;"'!H28"),VLOOKUP(B29,'U17 Non Counters'!$G$3:$I$86,2,FALSE))),"")</f>
        <v>Abigail Robertson</v>
      </c>
      <c r="E29" s="145" t="s">
        <v>496</v>
      </c>
      <c r="F29" s="145"/>
      <c r="G29" s="88">
        <f>IF(LEFT(C27,3)="U20","",IF(B29="","",IF(OR(E29="NH",E29="NJ",E29="NT"),"",IF(LEN(B29)=3,"",8))))</f>
        <v>8</v>
      </c>
      <c r="I29" s="88">
        <v>1</v>
      </c>
      <c r="J29" s="35">
        <v>5</v>
      </c>
      <c r="K29" s="89" t="str">
        <f>IF(J29="","",IF(LEN(J29)=3,CONCATENATE("NC-",VLOOKUP(J29,'U17 Non Counters'!$G$3:$I$86,3,FALSE)),VLOOKUP(J29,Teams!$A$12:$B$29,2,FALSE)))</f>
        <v>IH</v>
      </c>
      <c r="L29" s="90" t="str">
        <f ca="1">IFERROR(IF(LEN(J29)=1,INDIRECT("'"&amp;K29&amp;"-"&amp;LEFT(K27,3)&amp;"'!H27"),IF(LEN(J29)=2,INDIRECT("'"&amp;K29&amp;"-"&amp;LEFT(K27,3)&amp;"'!H28"),VLOOKUP(J29,'U17 Non Counters'!$G$3:$I$86,2,FALSE))),"")</f>
        <v>Ruby Soldan</v>
      </c>
      <c r="M29" s="145" t="s">
        <v>368</v>
      </c>
      <c r="N29" s="145"/>
      <c r="O29" s="88">
        <f>IF(LEFT(K27,3)="U20","",IF(J29="","",IF(OR(M29="NH",M29="NJ",M29="NT"),"",IF(LEN(J29)=3,"",8))))</f>
        <v>8</v>
      </c>
    </row>
    <row r="30" spans="1:15" x14ac:dyDescent="0.3">
      <c r="A30" s="88">
        <v>2</v>
      </c>
      <c r="B30" s="35">
        <v>8</v>
      </c>
      <c r="C30" s="89" t="str">
        <f>IF(B30="","",IF(LEN(B30)=3,CONCATENATE("NC-",VLOOKUP(B30,'U17 Non Counters'!$G$3:$I$86,3,FALSE)),VLOOKUP(B30,Teams!$A$12:$B$29,2,FALSE)))</f>
        <v>TN</v>
      </c>
      <c r="D30" s="90" t="str">
        <f ca="1">IFERROR(IF(LEN(B30)=1,INDIRECT("'"&amp;C30&amp;"-"&amp;LEFT(C27,3)&amp;"'!H27"),IF(LEN(B30)=2,INDIRECT("'"&amp;C30&amp;"-"&amp;LEFT(C27,3)&amp;"'!H28"),VLOOKUP(B30,'U17 Non Counters'!$G$3:$I$86,2,FALSE))),"")</f>
        <v>EVE TULLOCH</v>
      </c>
      <c r="E30" s="145" t="s">
        <v>368</v>
      </c>
      <c r="F30" s="145"/>
      <c r="G30" s="88">
        <f>IF(LEFT(C27,3)="U20","",IF(B30="","",IF(OR(E30="NH",E30="NJ",E30="NT"),"",IF(LEN(B30)=3,"",IF(G29="",8,MIN(G29)-1)))))</f>
        <v>7</v>
      </c>
      <c r="I30" s="88">
        <v>2</v>
      </c>
      <c r="J30" s="35">
        <v>66</v>
      </c>
      <c r="K30" s="89" t="str">
        <f>IF(J30="","",IF(LEN(J30)=3,CONCATENATE("NC-",VLOOKUP(J30,'U17 Non Counters'!$G$3:$I$86,3,FALSE)),VLOOKUP(J30,Teams!$A$12:$B$29,2,FALSE)))</f>
        <v>ISA</v>
      </c>
      <c r="L30" s="90" t="str">
        <f ca="1">IFERROR(IF(LEN(J30)=1,INDIRECT("'"&amp;K30&amp;"-"&amp;LEFT(K27,3)&amp;"'!H27"),IF(LEN(J30)=2,INDIRECT("'"&amp;K30&amp;"-"&amp;LEFT(K27,3)&amp;"'!H28"),VLOOKUP(J30,'U17 Non Counters'!$G$3:$I$86,2,FALSE))),"")</f>
        <v>Molly MacLeod</v>
      </c>
      <c r="M30" s="145" t="s">
        <v>497</v>
      </c>
      <c r="N30" s="145"/>
      <c r="O30" s="88">
        <f>IF(LEFT(K27,3)="U20","",IF(J30="","",IF(OR(M30="NH",M30="NJ",M30="NT"),"",IF(LEN(J30)=3,"",IF(O29="",8,MIN(O29)-1)))))</f>
        <v>7</v>
      </c>
    </row>
    <row r="31" spans="1:15" x14ac:dyDescent="0.3">
      <c r="A31" s="88">
        <v>3</v>
      </c>
      <c r="B31" s="35">
        <v>6</v>
      </c>
      <c r="C31" s="89" t="str">
        <f>IF(B31="","",IF(LEN(B31)=3,CONCATENATE("NC-",VLOOKUP(B31,'U17 Non Counters'!$G$3:$I$86,3,FALSE)),VLOOKUP(B31,Teams!$A$12:$B$29,2,FALSE)))</f>
        <v>ISA</v>
      </c>
      <c r="D31" s="90" t="str">
        <f ca="1">IFERROR(IF(LEN(B31)=1,INDIRECT("'"&amp;C31&amp;"-"&amp;LEFT(C27,3)&amp;"'!H27"),IF(LEN(B31)=2,INDIRECT("'"&amp;C31&amp;"-"&amp;LEFT(C27,3)&amp;"'!H28"),VLOOKUP(B31,'U17 Non Counters'!$G$3:$I$86,2,FALSE))),"")</f>
        <v>Angela Horne</v>
      </c>
      <c r="E31" s="145" t="s">
        <v>368</v>
      </c>
      <c r="F31" s="145"/>
      <c r="G31" s="88">
        <f>IF(LEFT(C27,3)="U20","",IF(B31="","",IF(OR(E31="NH",E31="NJ",E31="NT"),"",IF(LEN(B31)=3,"",IF(MAX(G29:G30)&lt;&gt;8,8,MIN(G29:G30)-1)))))</f>
        <v>6</v>
      </c>
      <c r="I31" s="88">
        <v>3</v>
      </c>
      <c r="J31" s="35">
        <v>1</v>
      </c>
      <c r="K31" s="89" t="str">
        <f>IF(J31="","",IF(LEN(J31)=3,CONCATENATE("NC-",VLOOKUP(J31,'U17 Non Counters'!$G$3:$I$86,3,FALSE)),VLOOKUP(J31,Teams!$A$12:$B$29,2,FALSE)))</f>
        <v>AAAC</v>
      </c>
      <c r="L31" s="90" t="str">
        <f ca="1">IFERROR(IF(LEN(J31)=1,INDIRECT("'"&amp;K31&amp;"-"&amp;LEFT(K27,3)&amp;"'!H27"),IF(LEN(J31)=2,INDIRECT("'"&amp;K31&amp;"-"&amp;LEFT(K27,3)&amp;"'!H28"),VLOOKUP(J31,'U17 Non Counters'!$G$3:$I$86,2,FALSE))),"")</f>
        <v>Ella Thoms</v>
      </c>
      <c r="M31" s="145" t="s">
        <v>513</v>
      </c>
      <c r="N31" s="145"/>
      <c r="O31" s="88" t="str">
        <f>IF(LEFT(K27,3)="U20","",IF(J31="","",IF(OR(M31="NH",M31="NJ",M31="NT"),"",IF(LEN(J31)=3,"",IF(MAX(O29:O30)&lt;&gt;8,8,MIN(O29:O30)-1)))))</f>
        <v/>
      </c>
    </row>
    <row r="32" spans="1:15" x14ac:dyDescent="0.3">
      <c r="A32" s="88">
        <v>4</v>
      </c>
      <c r="B32" s="35">
        <v>55</v>
      </c>
      <c r="C32" s="89" t="str">
        <f>IF(B32="","",IF(LEN(B32)=3,CONCATENATE("NC-",VLOOKUP(B32,'U17 Non Counters'!$G$3:$I$86,3,FALSE)),VLOOKUP(B32,Teams!$A$12:$B$29,2,FALSE)))</f>
        <v>IH</v>
      </c>
      <c r="D32" s="90" t="str">
        <f ca="1">IFERROR(IF(LEN(B32)=1,INDIRECT("'"&amp;C32&amp;"-"&amp;LEFT(C27,3)&amp;"'!H27"),IF(LEN(B32)=2,INDIRECT("'"&amp;C32&amp;"-"&amp;LEFT(C27,3)&amp;"'!H28"),VLOOKUP(B32,'U17 Non Counters'!$G$3:$I$86,2,FALSE))),"")</f>
        <v>Iona Ramsay</v>
      </c>
      <c r="E32" s="145" t="s">
        <v>368</v>
      </c>
      <c r="F32" s="145"/>
      <c r="G32" s="88">
        <f>IF(LEFT(C27,3)="U20","",IF(B32="","",IF(OR(E32="NH",E32="NJ",E32="NT"),"",IF(LEN(B32)=3,"",IF(MAX(G29:G31)&lt;&gt;8,8,MIN(G29:G31)-1)))))</f>
        <v>5</v>
      </c>
      <c r="I32" s="88">
        <v>4</v>
      </c>
      <c r="J32" s="35">
        <v>4</v>
      </c>
      <c r="K32" s="89" t="str">
        <f>IF(J32="","",IF(LEN(J32)=3,CONCATENATE("NC-",VLOOKUP(J32,'U17 Non Counters'!$G$3:$I$86,3,FALSE)),VLOOKUP(J32,Teams!$A$12:$B$29,2,FALSE)))</f>
        <v>DHH</v>
      </c>
      <c r="L32" s="90" t="str">
        <f ca="1">IFERROR(IF(LEN(J32)=1,INDIRECT("'"&amp;K32&amp;"-"&amp;LEFT(K27,3)&amp;"'!H27"),IF(LEN(J32)=2,INDIRECT("'"&amp;K32&amp;"-"&amp;LEFT(K27,3)&amp;"'!H28"),VLOOKUP(J32,'U17 Non Counters'!$G$3:$I$86,2,FALSE))),"")</f>
        <v>Iona Esslemont</v>
      </c>
      <c r="M32" s="145" t="s">
        <v>513</v>
      </c>
      <c r="N32" s="145"/>
      <c r="O32" s="88" t="str">
        <f>IF(LEFT(K27,3)="U20","",IF(J32="","",IF(OR(M32="NH",M32="NJ",M32="NT"),"",IF(LEN(J32)=3,"",IF(MAX(O29:O31)&lt;&gt;8,8,MIN(O29:O31)-1)))))</f>
        <v/>
      </c>
    </row>
    <row r="33" spans="1:15" x14ac:dyDescent="0.3">
      <c r="A33" s="88">
        <v>4</v>
      </c>
      <c r="B33" s="35">
        <v>44</v>
      </c>
      <c r="C33" s="89" t="str">
        <f>IF(B33="","",IF(LEN(B33)=3,CONCATENATE("NC-",VLOOKUP(B33,'U17 Non Counters'!$G$3:$I$86,3,FALSE)),VLOOKUP(B33,Teams!$A$12:$B$29,2,FALSE)))</f>
        <v>DHH</v>
      </c>
      <c r="D33" s="90" t="str">
        <f ca="1">IFERROR(IF(LEN(B33)=1,INDIRECT("'"&amp;C33&amp;"-"&amp;LEFT(C27,3)&amp;"'!H27"),IF(LEN(B33)=2,INDIRECT("'"&amp;C33&amp;"-"&amp;LEFT(C27,3)&amp;"'!H28"),VLOOKUP(B33,'U17 Non Counters'!$G$3:$I$86,2,FALSE))),"")</f>
        <v>Iona Vannet</v>
      </c>
      <c r="E33" s="145" t="s">
        <v>498</v>
      </c>
      <c r="F33" s="145"/>
      <c r="G33" s="88">
        <f>IF(LEFT(C27,3)="U20","",IF(B33="","",IF(OR(E33="NH",E33="NJ",E33="NT"),"",IF(LEN(B33)=3,"",IF(MAX(G29:G32)&lt;&gt;8,8,MIN(G29:G32)-1)))))</f>
        <v>4</v>
      </c>
      <c r="I33" s="88">
        <v>5</v>
      </c>
      <c r="J33" s="35"/>
      <c r="K33" s="89" t="str">
        <f>IF(J33="","",IF(LEN(J33)=3,CONCATENATE("NC-",VLOOKUP(J33,'U17 Non Counters'!$G$3:$I$86,3,FALSE)),VLOOKUP(J33,Teams!$A$12:$B$29,2,FALSE)))</f>
        <v/>
      </c>
      <c r="L33" s="90">
        <f ca="1">IFERROR(IF(LEN(J33)=1,INDIRECT("'"&amp;K33&amp;"-"&amp;LEFT(K27,3)&amp;"'!H27"),IF(LEN(J33)=2,INDIRECT("'"&amp;K33&amp;"-"&amp;LEFT(K27,3)&amp;"'!H28"),VLOOKUP(J33,'U17 Non Counters'!$G$3:$I$86,2,FALSE))),"")</f>
        <v>0</v>
      </c>
      <c r="M33" s="145"/>
      <c r="N33" s="145"/>
      <c r="O33" s="88" t="str">
        <f>IF(LEFT(K27,3)="U20","",IF(J33="","",IF(OR(M33="NH",M33="NJ",M33="NT"),"",IF(LEN(J33)=3,"",IF(MAX(O29:O32)&lt;&gt;8,8,MIN(O29:O32)-1)))))</f>
        <v/>
      </c>
    </row>
    <row r="34" spans="1:15" x14ac:dyDescent="0.3">
      <c r="A34" s="88">
        <v>6</v>
      </c>
      <c r="B34" s="35"/>
      <c r="C34" s="89" t="str">
        <f>IF(B34="","",IF(LEN(B34)=3,CONCATENATE("NC-",VLOOKUP(B34,'U17 Non Counters'!$G$3:$I$86,3,FALSE)),VLOOKUP(B34,Teams!$A$12:$B$29,2,FALSE)))</f>
        <v/>
      </c>
      <c r="D34" s="90">
        <f ca="1">IFERROR(IF(LEN(B34)=1,INDIRECT("'"&amp;C34&amp;"-"&amp;LEFT(C27,3)&amp;"'!H27"),IF(LEN(B34)=2,INDIRECT("'"&amp;C34&amp;"-"&amp;LEFT(C27,3)&amp;"'!H28"),VLOOKUP(B34,'U17 Non Counters'!$G$3:$I$86,2,FALSE))),"")</f>
        <v>0</v>
      </c>
      <c r="E34" s="145"/>
      <c r="F34" s="145"/>
      <c r="G34" s="88" t="str">
        <f>IF(LEFT(C27,3)="U20","",IF(B34="","",IF(OR(E34="NH",E34="NJ",E34="NT"),"",IF(LEN(B34)=3,"",IF(MAX(G29:G33)&lt;&gt;8,8,MIN(G29:G33)-1)))))</f>
        <v/>
      </c>
      <c r="I34" s="88">
        <v>6</v>
      </c>
      <c r="J34" s="35"/>
      <c r="K34" s="89" t="str">
        <f>IF(J34="","",IF(LEN(J34)=3,CONCATENATE("NC-",VLOOKUP(J34,'U17 Non Counters'!$G$3:$I$86,3,FALSE)),VLOOKUP(J34,Teams!$A$12:$B$29,2,FALSE)))</f>
        <v/>
      </c>
      <c r="L34" s="90">
        <f ca="1">IFERROR(IF(LEN(J34)=1,INDIRECT("'"&amp;K34&amp;"-"&amp;LEFT(K27,3)&amp;"'!H27"),IF(LEN(J34)=2,INDIRECT("'"&amp;K34&amp;"-"&amp;LEFT(K27,3)&amp;"'!H28"),VLOOKUP(J34,'U17 Non Counters'!$G$3:$I$86,2,FALSE))),"")</f>
        <v>0</v>
      </c>
      <c r="M34" s="145"/>
      <c r="N34" s="145"/>
      <c r="O34" s="88" t="str">
        <f>IF(LEFT(K27,3)="U20","",IF(J34="","",IF(OR(M34="NH",M34="NJ",M34="NT"),"",IF(LEN(J34)=3,"",IF(MAX(O29:O33)&lt;&gt;8,8,MIN(O29:O33)-1)))))</f>
        <v/>
      </c>
    </row>
    <row r="35" spans="1:15" x14ac:dyDescent="0.3">
      <c r="A35" s="88">
        <v>7</v>
      </c>
      <c r="B35" s="35"/>
      <c r="C35" s="89" t="str">
        <f>IF(B35="","",IF(LEN(B35)=3,CONCATENATE("NC-",VLOOKUP(B35,'U17 Non Counters'!$G$3:$I$86,3,FALSE)),VLOOKUP(B35,Teams!$A$12:$B$29,2,FALSE)))</f>
        <v/>
      </c>
      <c r="D35" s="90">
        <f ca="1">IFERROR(IF(LEN(B35)=1,INDIRECT("'"&amp;C35&amp;"-"&amp;LEFT(C27,3)&amp;"'!H27"),IF(LEN(B35)=2,INDIRECT("'"&amp;C35&amp;"-"&amp;LEFT(C27,3)&amp;"'!H28"),VLOOKUP(B35,'U17 Non Counters'!$G$3:$I$86,2,FALSE))),"")</f>
        <v>0</v>
      </c>
      <c r="E35" s="145"/>
      <c r="F35" s="145"/>
      <c r="G35" s="88" t="str">
        <f>IF(LEFT(C27,3)="U20","",IF(B35="","",IF(OR(E35="NH",E35="NJ",E35="NT"),"",IF(LEN(B35)=3,"",IF(MAX(G29:G34)&lt;&gt;8,8,MIN(G29:G34)-1)))))</f>
        <v/>
      </c>
      <c r="I35" s="88">
        <v>7</v>
      </c>
      <c r="J35" s="35"/>
      <c r="K35" s="89" t="str">
        <f>IF(J35="","",IF(LEN(J35)=3,CONCATENATE("NC-",VLOOKUP(J35,'U17 Non Counters'!$G$3:$I$86,3,FALSE)),VLOOKUP(J35,Teams!$A$12:$B$29,2,FALSE)))</f>
        <v/>
      </c>
      <c r="L35" s="90">
        <f ca="1">IFERROR(IF(LEN(J35)=1,INDIRECT("'"&amp;K35&amp;"-"&amp;LEFT(K27,3)&amp;"'!H27"),IF(LEN(J35)=2,INDIRECT("'"&amp;K35&amp;"-"&amp;LEFT(K27,3)&amp;"'!H28"),VLOOKUP(J35,'U17 Non Counters'!$G$3:$I$86,2,FALSE))),"")</f>
        <v>0</v>
      </c>
      <c r="M35" s="145"/>
      <c r="N35" s="145"/>
      <c r="O35" s="88" t="str">
        <f>IF(LEFT(K27,3)="U20","",IF(J35="","",IF(OR(M35="NH",M35="NJ",M35="NT"),"",IF(LEN(J35)=3,"",IF(MAX(O29:O34)&lt;&gt;8,8,MIN(O29:O34)-1)))))</f>
        <v/>
      </c>
    </row>
    <row r="36" spans="1:15" s="93" customFormat="1" x14ac:dyDescent="0.3">
      <c r="A36" s="88">
        <v>8</v>
      </c>
      <c r="B36" s="35"/>
      <c r="C36" s="89" t="str">
        <f>IF(B36="","",IF(LEN(B36)=3,CONCATENATE("NC-",VLOOKUP(B36,'U17 Non Counters'!$G$3:$I$86,3,FALSE)),VLOOKUP(B36,Teams!$A$12:$B$29,2,FALSE)))</f>
        <v/>
      </c>
      <c r="D36" s="90">
        <f ca="1">IFERROR(IF(LEN(B36)=1,INDIRECT("'"&amp;C36&amp;"-"&amp;LEFT(C27,3)&amp;"'!H27"),IF(LEN(B36)=2,INDIRECT("'"&amp;C36&amp;"-"&amp;LEFT(C27,3)&amp;"'!H28"),VLOOKUP(B36,'U17 Non Counters'!$G$3:$I$86,2,FALSE))),"")</f>
        <v>0</v>
      </c>
      <c r="E36" s="145"/>
      <c r="F36" s="145"/>
      <c r="G36" s="88" t="str">
        <f>IF(LEFT(C27,3)="U20","",IF(B36="","",IF(OR(E36="NH",E36="NJ",E36="NT"),"",IF(LEN(B36)=3,"",IF(MAX(G29:G35)&lt;&gt;8,8,MIN(G29:G35)-1)))))</f>
        <v/>
      </c>
      <c r="H36" s="83"/>
      <c r="I36" s="88">
        <v>8</v>
      </c>
      <c r="J36" s="35"/>
      <c r="K36" s="89" t="str">
        <f>IF(J36="","",IF(LEN(J36)=3,CONCATENATE("NC-",VLOOKUP(J36,'U17 Non Counters'!$G$3:$I$86,3,FALSE)),VLOOKUP(J36,Teams!$A$12:$B$29,2,FALSE)))</f>
        <v/>
      </c>
      <c r="L36" s="90">
        <f ca="1">IFERROR(IF(LEN(J36)=1,INDIRECT("'"&amp;K36&amp;"-"&amp;LEFT(K27,3)&amp;"'!H27"),IF(LEN(J36)=2,INDIRECT("'"&amp;K36&amp;"-"&amp;LEFT(K27,3)&amp;"'!H28"),VLOOKUP(J36,'U17 Non Counters'!$G$3:$I$86,2,FALSE))),"")</f>
        <v>0</v>
      </c>
      <c r="M36" s="145"/>
      <c r="N36" s="145"/>
      <c r="O36" s="88" t="str">
        <f>IF(LEFT(K27,3)="U20","",IF(J36="","",IF(OR(M36="NH",M36="NJ",M36="NT"),"",IF(LEN(J36)=3,"",IF(MAX(O29:O35)&lt;&gt;8,8,MIN(O29:O35)-1)))))</f>
        <v/>
      </c>
    </row>
    <row r="37" spans="1:15" x14ac:dyDescent="0.3">
      <c r="A37" s="91"/>
      <c r="B37" s="115"/>
      <c r="C37" s="92"/>
      <c r="D37" s="92"/>
      <c r="E37" s="151"/>
      <c r="F37" s="151"/>
      <c r="G37" s="91"/>
      <c r="H37" s="93"/>
      <c r="I37" s="94"/>
      <c r="J37" s="116"/>
      <c r="K37" s="95"/>
      <c r="L37" s="95"/>
      <c r="M37" s="154"/>
      <c r="N37" s="154"/>
      <c r="O37" s="94"/>
    </row>
    <row r="38" spans="1:15" hidden="1" x14ac:dyDescent="0.3">
      <c r="A38" s="118"/>
      <c r="B38" s="119"/>
      <c r="C38" s="120" t="str">
        <f>IF('AAAC-U17'!F29="","",CONCATENATE("U17W ",'AAAC-U17'!F29," A String"))</f>
        <v>U17W Shot Put A String</v>
      </c>
      <c r="D38" s="120"/>
      <c r="E38" s="150"/>
      <c r="F38" s="150"/>
      <c r="G38" s="121"/>
      <c r="H38" s="87"/>
      <c r="I38" s="118"/>
      <c r="J38" s="119"/>
      <c r="K38" s="120" t="str">
        <f>IF('AAAC-U17'!F29="","",CONCATENATE("U17W ",'AAAC-U17'!F29," B String"))</f>
        <v>U17W Shot Put B String</v>
      </c>
      <c r="L38" s="120"/>
      <c r="M38" s="150"/>
      <c r="N38" s="150"/>
      <c r="O38" s="121"/>
    </row>
    <row r="39" spans="1:15" hidden="1" x14ac:dyDescent="0.3">
      <c r="A39" s="122"/>
      <c r="B39" s="117" t="s">
        <v>23</v>
      </c>
      <c r="C39" s="117" t="s">
        <v>17</v>
      </c>
      <c r="D39" s="117" t="s">
        <v>20</v>
      </c>
      <c r="E39" s="148" t="s">
        <v>21</v>
      </c>
      <c r="F39" s="148" t="s">
        <v>182</v>
      </c>
      <c r="G39" s="123" t="s">
        <v>22</v>
      </c>
      <c r="H39" s="87"/>
      <c r="I39" s="122"/>
      <c r="J39" s="117" t="s">
        <v>23</v>
      </c>
      <c r="K39" s="117" t="s">
        <v>17</v>
      </c>
      <c r="L39" s="117" t="s">
        <v>20</v>
      </c>
      <c r="M39" s="148" t="s">
        <v>21</v>
      </c>
      <c r="N39" s="148" t="s">
        <v>182</v>
      </c>
      <c r="O39" s="123" t="s">
        <v>22</v>
      </c>
    </row>
    <row r="40" spans="1:15" hidden="1" x14ac:dyDescent="0.3">
      <c r="A40" s="88">
        <v>1</v>
      </c>
      <c r="B40" s="35"/>
      <c r="C40" s="89" t="str">
        <f>IF(B40="","",IF(LEN(B40)=3,CONCATENATE("NC-",VLOOKUP(B40,'U17 Non Counters'!$G$3:$I$86,3,FALSE)),VLOOKUP(B40,Teams!$A$12:$B$29,2,FALSE)))</f>
        <v/>
      </c>
      <c r="D40" s="90">
        <f ca="1">IFERROR(IF(LEN(B40)=1,INDIRECT("'"&amp;C40&amp;"-"&amp;LEFT(C38,3)&amp;"'!H29"),IF(LEN(B40)=2,INDIRECT("'"&amp;C40&amp;"-"&amp;LEFT(C38,3)&amp;"'!H30"),VLOOKUP(B40,'U17 Non Counters'!$G$3:$I$86,2,FALSE))),"")</f>
        <v>0</v>
      </c>
      <c r="E40" s="145"/>
      <c r="F40" s="145"/>
      <c r="G40" s="88" t="str">
        <f>IF(LEFT(C38,3)="U20","",IF(B40="","",IF(LEN(B40)=3,"",8)))</f>
        <v/>
      </c>
      <c r="I40" s="88">
        <v>1</v>
      </c>
      <c r="J40" s="35"/>
      <c r="K40" s="89" t="str">
        <f>IFERROR(IF(J40="","",VLOOKUP(J40,Teams!$A$12:$B$29,2,FALSE)),CONCATENATE("NC-",VLOOKUP(J40,'U17 Non Counters'!$G$3:$I$200,3,FALSE)))</f>
        <v/>
      </c>
      <c r="L40" s="90">
        <f ca="1">IFERROR(IF(LEN(J40)=1,INDIRECT("'"&amp;K40&amp;"-"&amp;LEFT(K38,3)&amp;"'!H29"),IF(LEN(J40)=2,INDIRECT("'"&amp;K40&amp;"-"&amp;LEFT(K38,3)&amp;"'!H30"),VLOOKUP(J40,'U17 Non Counters'!$G$3:$I$86,2,FALSE))),"")</f>
        <v>0</v>
      </c>
      <c r="M40" s="145"/>
      <c r="N40" s="145"/>
      <c r="O40" s="88" t="str">
        <f>IF(LEFT(K38,3)="U20","",IF(J40="","",IF(LEN(J40)=3,"",8)))</f>
        <v/>
      </c>
    </row>
    <row r="41" spans="1:15" hidden="1" x14ac:dyDescent="0.3">
      <c r="A41" s="88">
        <v>2</v>
      </c>
      <c r="B41" s="35"/>
      <c r="C41" s="89" t="str">
        <f>IF(B41="","",IF(LEN(B41)=3,CONCATENATE("NC-",VLOOKUP(B41,'U17 Non Counters'!$G$3:$I$86,3,FALSE)),VLOOKUP(B41,Teams!$A$12:$B$29,2,FALSE)))</f>
        <v/>
      </c>
      <c r="D41" s="90">
        <f ca="1">IFERROR(IF(LEN(B41)=1,INDIRECT("'"&amp;C41&amp;"-"&amp;LEFT(C38,3)&amp;"'!H29"),IF(LEN(B41)=2,INDIRECT("'"&amp;C41&amp;"-"&amp;LEFT(C38,3)&amp;"'!H30"),VLOOKUP(B41,'U17 Non Counters'!$G$3:$I$86,2,FALSE))),"")</f>
        <v>0</v>
      </c>
      <c r="E41" s="145"/>
      <c r="F41" s="145"/>
      <c r="G41" s="88" t="str">
        <f>IF(LEFT(C38,3)="U20","",IF(B41="","",IF(LEN(B41)=3,"",IF(G40="",8,MIN(G40)-1))))</f>
        <v/>
      </c>
      <c r="I41" s="88">
        <v>2</v>
      </c>
      <c r="J41" s="35"/>
      <c r="K41" s="89" t="str">
        <f>IFERROR(IF(J41="","",VLOOKUP(J41,Teams!$A$12:$B$29,2,FALSE)),CONCATENATE("NC-",VLOOKUP(J41,'U17 Non Counters'!$G$3:$I$200,3,FALSE)))</f>
        <v/>
      </c>
      <c r="L41" s="90">
        <f ca="1">IFERROR(IF(LEN(J41)=1,INDIRECT("'"&amp;K41&amp;"-"&amp;LEFT(K38,3)&amp;"'!H29"),IF(LEN(J41)=2,INDIRECT("'"&amp;K41&amp;"-"&amp;LEFT(K38,3)&amp;"'!H30"),VLOOKUP(J41,'U17 Non Counters'!$G$3:$I$86,2,FALSE))),"")</f>
        <v>0</v>
      </c>
      <c r="M41" s="145"/>
      <c r="N41" s="145"/>
      <c r="O41" s="88" t="str">
        <f>IF(LEFT(K38,3)="U20","",IF(J41="","",IF(LEN(J41)=3,"",IF(O40="",8,MIN(O40)-1))))</f>
        <v/>
      </c>
    </row>
    <row r="42" spans="1:15" hidden="1" x14ac:dyDescent="0.3">
      <c r="A42" s="88">
        <v>3</v>
      </c>
      <c r="B42" s="35"/>
      <c r="C42" s="89" t="str">
        <f>IF(B42="","",IF(LEN(B42)=3,CONCATENATE("NC-",VLOOKUP(B42,'U17 Non Counters'!$G$3:$I$86,3,FALSE)),VLOOKUP(B42,Teams!$A$12:$B$29,2,FALSE)))</f>
        <v/>
      </c>
      <c r="D42" s="90">
        <f ca="1">IFERROR(IF(LEN(B42)=1,INDIRECT("'"&amp;C42&amp;"-"&amp;LEFT(C38,3)&amp;"'!H29"),IF(LEN(B42)=2,INDIRECT("'"&amp;C42&amp;"-"&amp;LEFT(C38,3)&amp;"'!H30"),VLOOKUP(B42,'U17 Non Counters'!$G$3:$I$86,2,FALSE))),"")</f>
        <v>0</v>
      </c>
      <c r="E42" s="145"/>
      <c r="F42" s="145"/>
      <c r="G42" s="88" t="str">
        <f>IF(LEFT(C38,3)="U20","",IF(B42="","",IF(LEN(B42)=3,"",IF(MAX(G40:G41)&lt;&gt;8,8,MIN(G40:G41)-1))))</f>
        <v/>
      </c>
      <c r="I42" s="88">
        <v>3</v>
      </c>
      <c r="J42" s="35"/>
      <c r="K42" s="89" t="str">
        <f>IFERROR(IF(J42="","",VLOOKUP(J42,Teams!$A$12:$B$29,2,FALSE)),CONCATENATE("NC-",VLOOKUP(J42,'U17 Non Counters'!$G$3:$I$200,3,FALSE)))</f>
        <v/>
      </c>
      <c r="L42" s="90">
        <f ca="1">IFERROR(IF(LEN(J42)=1,INDIRECT("'"&amp;K42&amp;"-"&amp;LEFT(K38,3)&amp;"'!H29"),IF(LEN(J42)=2,INDIRECT("'"&amp;K42&amp;"-"&amp;LEFT(K38,3)&amp;"'!H30"),VLOOKUP(J42,'U17 Non Counters'!$G$3:$I$86,2,FALSE))),"")</f>
        <v>0</v>
      </c>
      <c r="M42" s="145"/>
      <c r="N42" s="145"/>
      <c r="O42" s="88" t="str">
        <f>IF(LEFT(K38,3)="U20","",IF(J42="","",IF(LEN(J42)=3,"",IF(MAX(O40:O41)&lt;&gt;8,8,MIN(O40:O41)-1))))</f>
        <v/>
      </c>
    </row>
    <row r="43" spans="1:15" hidden="1" x14ac:dyDescent="0.3">
      <c r="A43" s="88">
        <v>4</v>
      </c>
      <c r="B43" s="35"/>
      <c r="C43" s="89" t="str">
        <f>IF(B43="","",IF(LEN(B43)=3,CONCATENATE("NC-",VLOOKUP(B43,'U17 Non Counters'!$G$3:$I$86,3,FALSE)),VLOOKUP(B43,Teams!$A$12:$B$29,2,FALSE)))</f>
        <v/>
      </c>
      <c r="D43" s="90">
        <f ca="1">IFERROR(IF(LEN(B43)=1,INDIRECT("'"&amp;C43&amp;"-"&amp;LEFT(C38,3)&amp;"'!H29"),IF(LEN(B43)=2,INDIRECT("'"&amp;C43&amp;"-"&amp;LEFT(C38,3)&amp;"'!H30"),VLOOKUP(B43,'U17 Non Counters'!$G$3:$I$86,2,FALSE))),"")</f>
        <v>0</v>
      </c>
      <c r="E43" s="145"/>
      <c r="F43" s="145"/>
      <c r="G43" s="88" t="str">
        <f>IF(LEFT(C38,3)="U20","",IF(B43="","",IF(LEN(B43)=3,"",IF(MAX(G40:G42)&lt;&gt;8,8,MIN(G40:G42)-1))))</f>
        <v/>
      </c>
      <c r="I43" s="88">
        <v>4</v>
      </c>
      <c r="J43" s="35"/>
      <c r="K43" s="89" t="str">
        <f>IFERROR(IF(J43="","",VLOOKUP(J43,Teams!$A$12:$B$29,2,FALSE)),CONCATENATE("NC-",VLOOKUP(J43,'U17 Non Counters'!$G$3:$I$200,3,FALSE)))</f>
        <v/>
      </c>
      <c r="L43" s="90">
        <f ca="1">IFERROR(IF(LEN(J43)=1,INDIRECT("'"&amp;K43&amp;"-"&amp;LEFT(K38,3)&amp;"'!H29"),IF(LEN(J43)=2,INDIRECT("'"&amp;K43&amp;"-"&amp;LEFT(K38,3)&amp;"'!H30"),VLOOKUP(J43,'U17 Non Counters'!$G$3:$I$86,2,FALSE))),"")</f>
        <v>0</v>
      </c>
      <c r="M43" s="145"/>
      <c r="N43" s="145"/>
      <c r="O43" s="88" t="str">
        <f>IF(LEFT(K38,3)="U20","",IF(J43="","",IF(LEN(J43)=3,"",IF(MAX(O40:O42)&lt;&gt;8,8,MIN(O40:O42)-1))))</f>
        <v/>
      </c>
    </row>
    <row r="44" spans="1:15" hidden="1" x14ac:dyDescent="0.3">
      <c r="A44" s="88">
        <v>5</v>
      </c>
      <c r="B44" s="35"/>
      <c r="C44" s="89" t="str">
        <f>IF(B44="","",IF(LEN(B44)=3,CONCATENATE("NC-",VLOOKUP(B44,'U17 Non Counters'!$G$3:$I$86,3,FALSE)),VLOOKUP(B44,Teams!$A$12:$B$29,2,FALSE)))</f>
        <v/>
      </c>
      <c r="D44" s="90">
        <f ca="1">IFERROR(IF(LEN(B44)=1,INDIRECT("'"&amp;C44&amp;"-"&amp;LEFT(C38,3)&amp;"'!H29"),IF(LEN(B44)=2,INDIRECT("'"&amp;C44&amp;"-"&amp;LEFT(C38,3)&amp;"'!H30"),VLOOKUP(B44,'U17 Non Counters'!$G$3:$I$86,2,FALSE))),"")</f>
        <v>0</v>
      </c>
      <c r="E44" s="145"/>
      <c r="F44" s="145"/>
      <c r="G44" s="88" t="str">
        <f>IF(LEFT(C38,3)="U20","",IF(B44="","",IF(LEN(B44)=3,"",IF(MAX(G40:G43)&lt;&gt;8,8,MIN(G40:G43)-1))))</f>
        <v/>
      </c>
      <c r="I44" s="88">
        <v>5</v>
      </c>
      <c r="J44" s="35"/>
      <c r="K44" s="89" t="str">
        <f>IFERROR(IF(J44="","",VLOOKUP(J44,Teams!$A$12:$B$29,2,FALSE)),CONCATENATE("NC-",VLOOKUP(J44,'U17 Non Counters'!$G$3:$I$200,3,FALSE)))</f>
        <v/>
      </c>
      <c r="L44" s="90">
        <f ca="1">IFERROR(IF(LEN(J44)=1,INDIRECT("'"&amp;K44&amp;"-"&amp;LEFT(K38,3)&amp;"'!H29"),IF(LEN(J44)=2,INDIRECT("'"&amp;K44&amp;"-"&amp;LEFT(K38,3)&amp;"'!H30"),VLOOKUP(J44,'U17 Non Counters'!$G$3:$I$86,2,FALSE))),"")</f>
        <v>0</v>
      </c>
      <c r="M44" s="145"/>
      <c r="N44" s="145"/>
      <c r="O44" s="88" t="str">
        <f>IF(LEFT(K38,3)="U20","",IF(J44="","",IF(LEN(J44)=3,"",IF(MAX(O40:O43)&lt;&gt;8,8,MIN(O40:O43)-1))))</f>
        <v/>
      </c>
    </row>
    <row r="45" spans="1:15" hidden="1" x14ac:dyDescent="0.3">
      <c r="A45" s="88">
        <v>6</v>
      </c>
      <c r="B45" s="35"/>
      <c r="C45" s="89" t="str">
        <f>IF(B45="","",IF(LEN(B45)=3,CONCATENATE("NC-",VLOOKUP(B45,'U17 Non Counters'!$G$3:$I$86,3,FALSE)),VLOOKUP(B45,Teams!$A$12:$B$29,2,FALSE)))</f>
        <v/>
      </c>
      <c r="D45" s="90">
        <f ca="1">IFERROR(IF(LEN(B45)=1,INDIRECT("'"&amp;C45&amp;"-"&amp;LEFT(C38,3)&amp;"'!H29"),IF(LEN(B45)=2,INDIRECT("'"&amp;C45&amp;"-"&amp;LEFT(C38,3)&amp;"'!H30"),VLOOKUP(B45,'U17 Non Counters'!$G$3:$I$86,2,FALSE))),"")</f>
        <v>0</v>
      </c>
      <c r="E45" s="145"/>
      <c r="F45" s="145"/>
      <c r="G45" s="88" t="str">
        <f>IF(LEFT(C38,3)="U20","",IF(B45="","",IF(LEN(B45)=3,"",IF(MAX(G40:G44)&lt;&gt;8,8,MIN(G40:G44)-1))))</f>
        <v/>
      </c>
      <c r="I45" s="88">
        <v>6</v>
      </c>
      <c r="J45" s="35"/>
      <c r="K45" s="89" t="str">
        <f>IFERROR(IF(J45="","",VLOOKUP(J45,Teams!$A$12:$B$29,2,FALSE)),CONCATENATE("NC-",VLOOKUP(J45,'U17 Non Counters'!$G$3:$I$200,3,FALSE)))</f>
        <v/>
      </c>
      <c r="L45" s="90">
        <f ca="1">IFERROR(IF(LEN(J45)=1,INDIRECT("'"&amp;K45&amp;"-"&amp;LEFT(K38,3)&amp;"'!H29"),IF(LEN(J45)=2,INDIRECT("'"&amp;K45&amp;"-"&amp;LEFT(K38,3)&amp;"'!H30"),VLOOKUP(J45,'U17 Non Counters'!$G$3:$I$86,2,FALSE))),"")</f>
        <v>0</v>
      </c>
      <c r="M45" s="145"/>
      <c r="N45" s="145"/>
      <c r="O45" s="88" t="str">
        <f>IF(LEFT(K38,3)="U20","",IF(J45="","",IF(LEN(J45)=3,"",IF(MAX(O40:O44)&lt;&gt;8,8,MIN(O40:O44)-1))))</f>
        <v/>
      </c>
    </row>
    <row r="46" spans="1:15" s="93" customFormat="1" hidden="1" x14ac:dyDescent="0.3">
      <c r="A46" s="88">
        <v>7</v>
      </c>
      <c r="B46" s="35"/>
      <c r="C46" s="89" t="str">
        <f>IF(B46="","",IF(LEN(B46)=3,CONCATENATE("NC-",VLOOKUP(B46,'U17 Non Counters'!$G$3:$I$86,3,FALSE)),VLOOKUP(B46,Teams!$A$12:$B$29,2,FALSE)))</f>
        <v/>
      </c>
      <c r="D46" s="90">
        <f ca="1">IFERROR(IF(LEN(B46)=1,INDIRECT("'"&amp;C46&amp;"-"&amp;LEFT(C38,3)&amp;"'!H29"),IF(LEN(B46)=2,INDIRECT("'"&amp;C46&amp;"-"&amp;LEFT(C38,3)&amp;"'!H30"),VLOOKUP(B46,'U17 Non Counters'!$G$3:$I$86,2,FALSE))),"")</f>
        <v>0</v>
      </c>
      <c r="E46" s="145"/>
      <c r="F46" s="145"/>
      <c r="G46" s="88" t="str">
        <f>IF(LEFT(C38,3)="U20","",IF(B46="","",IF(LEN(B46)=3,"",IF(MAX(G40:G45)&lt;&gt;8,8,MIN(G40:G45)-1))))</f>
        <v/>
      </c>
      <c r="H46" s="83"/>
      <c r="I46" s="88">
        <v>7</v>
      </c>
      <c r="J46" s="35"/>
      <c r="K46" s="89" t="str">
        <f>IFERROR(IF(J46="","",VLOOKUP(J46,Teams!$A$12:$B$29,2,FALSE)),CONCATENATE("NC-",VLOOKUP(J46,'U17 Non Counters'!$G$3:$I$200,3,FALSE)))</f>
        <v/>
      </c>
      <c r="L46" s="90">
        <f ca="1">IFERROR(IF(LEN(J46)=1,INDIRECT("'"&amp;K46&amp;"-"&amp;LEFT(K38,3)&amp;"'!H29"),IF(LEN(J46)=2,INDIRECT("'"&amp;K46&amp;"-"&amp;LEFT(K38,3)&amp;"'!H30"),VLOOKUP(J46,'U17 Non Counters'!$G$3:$I$86,2,FALSE))),"")</f>
        <v>0</v>
      </c>
      <c r="M46" s="145"/>
      <c r="N46" s="145"/>
      <c r="O46" s="88" t="str">
        <f>IF(LEFT(K38,3)="U20","",IF(J46="","",IF(LEN(J46)=3,"",IF(MAX(O40:O45)&lt;&gt;8,8,MIN(O40:O45)-1))))</f>
        <v/>
      </c>
    </row>
    <row r="47" spans="1:15" s="87" customFormat="1" hidden="1" x14ac:dyDescent="0.3">
      <c r="A47" s="88">
        <v>8</v>
      </c>
      <c r="B47" s="35"/>
      <c r="C47" s="89" t="str">
        <f>IF(B47="","",IF(LEN(B47)=3,CONCATENATE("NC-",VLOOKUP(B47,'U17 Non Counters'!$G$3:$I$86,3,FALSE)),VLOOKUP(B47,Teams!$A$12:$B$29,2,FALSE)))</f>
        <v/>
      </c>
      <c r="D47" s="90">
        <f ca="1">IFERROR(IF(LEN(B47)=1,INDIRECT("'"&amp;C47&amp;"-"&amp;LEFT(C38,3)&amp;"'!H29"),IF(LEN(B47)=2,INDIRECT("'"&amp;C47&amp;"-"&amp;LEFT(C38,3)&amp;"'!H30"),VLOOKUP(B47,'U17 Non Counters'!$G$3:$I$86,2,FALSE))),"")</f>
        <v>0</v>
      </c>
      <c r="E47" s="145"/>
      <c r="F47" s="145"/>
      <c r="G47" s="88" t="str">
        <f>IF(LEFT(C38,3)="U20","",IF(B47="","",IF(LEN(B47)=3,"",IF(MAX(G40:G46)&lt;&gt;8,8,MIN(G40:G46)-1))))</f>
        <v/>
      </c>
      <c r="H47" s="83"/>
      <c r="I47" s="88">
        <v>8</v>
      </c>
      <c r="J47" s="35"/>
      <c r="K47" s="89" t="str">
        <f>IFERROR(IF(J47="","",VLOOKUP(J47,Teams!$A$12:$B$29,2,FALSE)),CONCATENATE("NC-",VLOOKUP(J47,'U17 Non Counters'!$G$3:$I$200,3,FALSE)))</f>
        <v/>
      </c>
      <c r="L47" s="90">
        <f ca="1">IFERROR(IF(LEN(J47)=1,INDIRECT("'"&amp;K47&amp;"-"&amp;LEFT(K38,3)&amp;"'!H29"),IF(LEN(J47)=2,INDIRECT("'"&amp;K47&amp;"-"&amp;LEFT(K38,3)&amp;"'!H30"),VLOOKUP(J47,'U17 Non Counters'!$G$3:$I$86,2,FALSE))),"")</f>
        <v>0</v>
      </c>
      <c r="M47" s="145"/>
      <c r="N47" s="145"/>
      <c r="O47" s="88" t="str">
        <f>IF(LEFT(K38,3)="U20","",IF(J47="","",IF(LEN(J47)=3,"",IF(MAX(O40:O46)&lt;&gt;8,8,MIN(O40:O46)-1))))</f>
        <v/>
      </c>
    </row>
    <row r="48" spans="1:15" hidden="1" x14ac:dyDescent="0.3">
      <c r="A48" s="91"/>
      <c r="B48" s="115"/>
      <c r="C48" s="92"/>
      <c r="D48" s="92"/>
      <c r="E48" s="151"/>
      <c r="F48" s="151"/>
      <c r="G48" s="91"/>
      <c r="H48" s="93"/>
      <c r="I48" s="28"/>
      <c r="J48" s="26"/>
      <c r="K48" s="28"/>
      <c r="L48" s="28"/>
      <c r="M48" s="155"/>
      <c r="N48" s="155"/>
      <c r="O48" s="28"/>
    </row>
    <row r="49" spans="1:15" x14ac:dyDescent="0.3">
      <c r="A49" s="118"/>
      <c r="B49" s="119"/>
      <c r="C49" s="120" t="str">
        <f>CONCATENATE("U17M ",'AAAC-U17'!B23," A String")</f>
        <v>U17M High Jump A String</v>
      </c>
      <c r="D49" s="120"/>
      <c r="E49" s="150"/>
      <c r="F49" s="150"/>
      <c r="G49" s="121"/>
      <c r="H49" s="87"/>
      <c r="I49" s="118"/>
      <c r="J49" s="119"/>
      <c r="K49" s="120" t="str">
        <f>CONCATENATE("U17M ",'AAAC-U17'!B23," B String")</f>
        <v>U17M High Jump B String</v>
      </c>
      <c r="L49" s="120"/>
      <c r="M49" s="150"/>
      <c r="N49" s="150"/>
      <c r="O49" s="121"/>
    </row>
    <row r="50" spans="1:15" x14ac:dyDescent="0.3">
      <c r="A50" s="122"/>
      <c r="B50" s="117" t="s">
        <v>23</v>
      </c>
      <c r="C50" s="117" t="s">
        <v>17</v>
      </c>
      <c r="D50" s="117" t="s">
        <v>20</v>
      </c>
      <c r="E50" s="148" t="s">
        <v>21</v>
      </c>
      <c r="F50" s="148" t="s">
        <v>182</v>
      </c>
      <c r="G50" s="123" t="s">
        <v>22</v>
      </c>
      <c r="H50" s="87"/>
      <c r="I50" s="122"/>
      <c r="J50" s="117" t="s">
        <v>23</v>
      </c>
      <c r="K50" s="117" t="s">
        <v>17</v>
      </c>
      <c r="L50" s="117" t="s">
        <v>20</v>
      </c>
      <c r="M50" s="148" t="s">
        <v>21</v>
      </c>
      <c r="N50" s="148" t="s">
        <v>182</v>
      </c>
      <c r="O50" s="123" t="s">
        <v>22</v>
      </c>
    </row>
    <row r="51" spans="1:15" x14ac:dyDescent="0.3">
      <c r="A51" s="88">
        <v>1</v>
      </c>
      <c r="B51" s="35">
        <v>11</v>
      </c>
      <c r="C51" s="89" t="str">
        <f>IF(B51="","",IF(LEN(B51)=3,CONCATENATE("NC-",VLOOKUP(B51,'U17 Non Counters'!$B$3:$D$86,3,FALSE)),VLOOKUP(B51,Teams!$A$12:$B$29,2,FALSE)))</f>
        <v>AAAC</v>
      </c>
      <c r="D51" s="90" t="str">
        <f ca="1">IFERROR(IF(LEN(B51)=1,INDIRECT("'"&amp;C51&amp;"-"&amp;LEFT(C49,3)&amp;"'!D23"),IF(LEN(B51)=2,INDIRECT("'"&amp;C51&amp;"-"&amp;LEFT(C49,3)&amp;"'!D24"),VLOOKUP(B51,'U17 Non Counters'!$B$3:$D$86,2,FALSE))),"")</f>
        <v>James McIntosh</v>
      </c>
      <c r="E51" s="145" t="s">
        <v>365</v>
      </c>
      <c r="F51" s="145"/>
      <c r="G51" s="88">
        <f>IF(LEFT(C49,3)="U20","",IF(B51="","",IF(OR(E51="NH",E51="NJ",E51="NT"),"",IF(LEN(B51)=3,"",8))))</f>
        <v>8</v>
      </c>
      <c r="I51" s="88">
        <v>1</v>
      </c>
      <c r="J51" s="35">
        <v>6</v>
      </c>
      <c r="K51" s="89" t="str">
        <f>IF(J51="","",IF(LEN(J51)=3,CONCATENATE("NC-",VLOOKUP(J51,'U17 Non Counters'!$B$3:$D$86,3,FALSE)),VLOOKUP(J51,Teams!$A$12:$B$29,2,FALSE)))</f>
        <v>ISA</v>
      </c>
      <c r="L51" s="90" t="str">
        <f ca="1">IFERROR(IF(LEN(J51)=1,INDIRECT("'"&amp;K51&amp;"-"&amp;LEFT(K49,3)&amp;"'!D23"),IF(LEN(J51)=2,INDIRECT("'"&amp;K51&amp;"-"&amp;LEFT(K49,3)&amp;"'!D24"),VLOOKUP(J51,'U17 Non Counters'!$B$3:$D$86,2,FALSE))),"")</f>
        <v>Shay Regan</v>
      </c>
      <c r="M51" s="145" t="s">
        <v>367</v>
      </c>
      <c r="N51" s="145"/>
      <c r="O51" s="88">
        <f>IF(LEFT(K49,3)="U20","",IF(J51="","",IF(OR(M51="NH",M51="NJ",M51="NT"),"",IF(LEN(J51)=3,"",8))))</f>
        <v>8</v>
      </c>
    </row>
    <row r="52" spans="1:15" x14ac:dyDescent="0.3">
      <c r="A52" s="88">
        <v>2</v>
      </c>
      <c r="B52" s="35">
        <v>3</v>
      </c>
      <c r="C52" s="89" t="str">
        <f>IF(B52="","",IF(LEN(B52)=3,CONCATENATE("NC-",VLOOKUP(B52,'U17 Non Counters'!$B$3:$D$86,3,FALSE)),VLOOKUP(B52,Teams!$A$12:$B$29,2,FALSE)))</f>
        <v>BSAC</v>
      </c>
      <c r="D52" s="90" t="str">
        <f ca="1">IFERROR(IF(LEN(B52)=1,INDIRECT("'"&amp;C52&amp;"-"&amp;LEFT(C49,3)&amp;"'!D23"),IF(LEN(B52)=2,INDIRECT("'"&amp;C52&amp;"-"&amp;LEFT(C49,3)&amp;"'!D24"),VLOOKUP(B52,'U17 Non Counters'!$B$3:$D$86,2,FALSE))),"")</f>
        <v>Logan Johnstone</v>
      </c>
      <c r="E52" s="145" t="s">
        <v>366</v>
      </c>
      <c r="F52" s="145"/>
      <c r="G52" s="88">
        <f>IF(LEFT(C49,3)="U20","",IF(B52="","",IF(OR(E52="NH",E52="NJ",E52="NT"),"",IF(LEN(B52)=3,"",IF(G51="",8,MIN(G51)-1)))))</f>
        <v>7</v>
      </c>
      <c r="I52" s="88">
        <v>2</v>
      </c>
      <c r="J52" s="35">
        <v>1</v>
      </c>
      <c r="K52" s="89" t="str">
        <f>IF(J52="","",IF(LEN(J52)=3,CONCATENATE("NC-",VLOOKUP(J52,'U17 Non Counters'!$B$3:$D$86,3,FALSE)),VLOOKUP(J52,Teams!$A$12:$B$29,2,FALSE)))</f>
        <v>AAAC</v>
      </c>
      <c r="L52" s="90" t="str">
        <f ca="1">IFERROR(IF(LEN(J52)=1,INDIRECT("'"&amp;K52&amp;"-"&amp;LEFT(K49,3)&amp;"'!D23"),IF(LEN(J52)=2,INDIRECT("'"&amp;K52&amp;"-"&amp;LEFT(K49,3)&amp;"'!D24"),VLOOKUP(J52,'U17 Non Counters'!$B$3:$D$86,2,FALSE))),"")</f>
        <v>Ryan Matheson</v>
      </c>
      <c r="M52" s="145" t="s">
        <v>368</v>
      </c>
      <c r="N52" s="145"/>
      <c r="O52" s="88">
        <f>IF(LEFT(K49,3)="U20","",IF(J52="","",IF(OR(M52="NH",M52="NJ",M52="NT"),"",IF(LEN(J52)=3,"",IF(O51="",8,MIN(O51)-1)))))</f>
        <v>7</v>
      </c>
    </row>
    <row r="53" spans="1:15" x14ac:dyDescent="0.3">
      <c r="A53" s="88">
        <v>3</v>
      </c>
      <c r="B53" s="35">
        <v>66</v>
      </c>
      <c r="C53" s="89" t="str">
        <f>IF(B53="","",IF(LEN(B53)=3,CONCATENATE("NC-",VLOOKUP(B53,'U17 Non Counters'!$B$3:$D$86,3,FALSE)),VLOOKUP(B53,Teams!$A$12:$B$29,2,FALSE)))</f>
        <v>ISA</v>
      </c>
      <c r="D53" s="90" t="str">
        <f ca="1">IFERROR(IF(LEN(B53)=1,INDIRECT("'"&amp;C53&amp;"-"&amp;LEFT(C49,3)&amp;"'!D23"),IF(LEN(B53)=2,INDIRECT("'"&amp;C53&amp;"-"&amp;LEFT(C49,3)&amp;"'!D24"),VLOOKUP(B53,'U17 Non Counters'!$B$3:$D$86,2,FALSE))),"")</f>
        <v>Jordan MacKinnon</v>
      </c>
      <c r="E53" s="145" t="s">
        <v>366</v>
      </c>
      <c r="F53" s="145"/>
      <c r="G53" s="88">
        <f>IF(LEFT(C49,3)="U20","",IF(B53="","",IF(OR(E53="NH",E53="NJ",E53="NT"),"",IF(LEN(B53)=3,"",IF(MAX(G51:G52)&lt;&gt;8,8,MIN(G51:G52)-1)))))</f>
        <v>6</v>
      </c>
      <c r="I53" s="88">
        <v>3</v>
      </c>
      <c r="J53" s="35"/>
      <c r="K53" s="89" t="str">
        <f>IF(J53="","",IF(LEN(J53)=3,CONCATENATE("NC-",VLOOKUP(J53,'U17 Non Counters'!$B$3:$D$86,3,FALSE)),VLOOKUP(J53,Teams!$A$12:$B$29,2,FALSE)))</f>
        <v/>
      </c>
      <c r="L53" s="90">
        <f ca="1">IFERROR(IF(LEN(J53)=1,INDIRECT("'"&amp;K53&amp;"-"&amp;LEFT(K49,3)&amp;"'!D23"),IF(LEN(J53)=2,INDIRECT("'"&amp;K53&amp;"-"&amp;LEFT(K49,3)&amp;"'!D24"),VLOOKUP(J53,'U17 Non Counters'!$B$3:$D$86,2,FALSE))),"")</f>
        <v>0</v>
      </c>
      <c r="M53" s="145"/>
      <c r="N53" s="145"/>
      <c r="O53" s="88" t="str">
        <f>IF(LEFT(K49,3)="U20","",IF(J53="","",IF(OR(M53="NH",M53="NJ",M53="NT"),"",IF(LEN(J53)=3,"",IF(MAX(O51:O52)&lt;&gt;8,8,MIN(O51:O52)-1)))))</f>
        <v/>
      </c>
    </row>
    <row r="54" spans="1:15" x14ac:dyDescent="0.3">
      <c r="A54" s="88">
        <v>4</v>
      </c>
      <c r="B54" s="35">
        <v>5</v>
      </c>
      <c r="C54" s="89" t="str">
        <f>IF(B54="","",IF(LEN(B54)=3,CONCATENATE("NC-",VLOOKUP(B54,'U17 Non Counters'!$B$3:$D$86,3,FALSE)),VLOOKUP(B54,Teams!$A$12:$B$29,2,FALSE)))</f>
        <v>IH</v>
      </c>
      <c r="D54" s="90" t="str">
        <f ca="1">IFERROR(IF(LEN(B54)=1,INDIRECT("'"&amp;C54&amp;"-"&amp;LEFT(C49,3)&amp;"'!D23"),IF(LEN(B54)=2,INDIRECT("'"&amp;C54&amp;"-"&amp;LEFT(C49,3)&amp;"'!D24"),VLOOKUP(B54,'U17 Non Counters'!$B$3:$D$86,2,FALSE))),"")</f>
        <v>Gordon Manson</v>
      </c>
      <c r="E54" s="145" t="s">
        <v>367</v>
      </c>
      <c r="F54" s="145"/>
      <c r="G54" s="88">
        <f>IF(LEFT(C49,3)="U20","",IF(B54="","",IF(OR(E54="NH",E54="NJ",E54="NT"),"",IF(LEN(B54)=3,"",IF(MAX(G51:G53)&lt;&gt;8,8,MIN(G51:G53)-1)))))</f>
        <v>5</v>
      </c>
      <c r="I54" s="88">
        <v>4</v>
      </c>
      <c r="J54" s="35"/>
      <c r="K54" s="89" t="str">
        <f>IF(J54="","",IF(LEN(J54)=3,CONCATENATE("NC-",VLOOKUP(J54,'U17 Non Counters'!$B$3:$D$86,3,FALSE)),VLOOKUP(J54,Teams!$A$12:$B$29,2,FALSE)))</f>
        <v/>
      </c>
      <c r="L54" s="90">
        <f ca="1">IFERROR(IF(LEN(J54)=1,INDIRECT("'"&amp;K54&amp;"-"&amp;LEFT(K49,3)&amp;"'!D23"),IF(LEN(J54)=2,INDIRECT("'"&amp;K54&amp;"-"&amp;LEFT(K49,3)&amp;"'!D24"),VLOOKUP(J54,'U17 Non Counters'!$B$3:$D$86,2,FALSE))),"")</f>
        <v>0</v>
      </c>
      <c r="M54" s="145"/>
      <c r="N54" s="145"/>
      <c r="O54" s="88" t="str">
        <f>IF(LEFT(K49,3)="U20","",IF(J54="","",IF(OR(M54="NH",M54="NJ",M54="NT"),"",IF(LEN(J54)=3,"",IF(MAX(O51:O53)&lt;&gt;8,8,MIN(O51:O53)-1)))))</f>
        <v/>
      </c>
    </row>
    <row r="55" spans="1:15" x14ac:dyDescent="0.3">
      <c r="A55" s="88">
        <v>5</v>
      </c>
      <c r="B55" s="35"/>
      <c r="C55" s="89" t="str">
        <f>IF(B55="","",IF(LEN(B55)=3,CONCATENATE("NC-",VLOOKUP(B55,'U17 Non Counters'!$B$3:$D$86,3,FALSE)),VLOOKUP(B55,Teams!$A$12:$B$29,2,FALSE)))</f>
        <v/>
      </c>
      <c r="D55" s="90">
        <f ca="1">IFERROR(IF(LEN(B55)=1,INDIRECT("'"&amp;C55&amp;"-"&amp;LEFT(C49,3)&amp;"'!D23"),IF(LEN(B55)=2,INDIRECT("'"&amp;C55&amp;"-"&amp;LEFT(C49,3)&amp;"'!D24"),VLOOKUP(B55,'U17 Non Counters'!$B$3:$D$86,2,FALSE))),"")</f>
        <v>0</v>
      </c>
      <c r="E55" s="145"/>
      <c r="F55" s="145"/>
      <c r="G55" s="88" t="str">
        <f>IF(LEFT(C49,3)="U20","",IF(B55="","",IF(OR(E55="NH",E55="NJ",E55="NT"),"",IF(LEN(B55)=3,"",IF(MAX(G51:G54)&lt;&gt;8,8,MIN(G51:G54)-1)))))</f>
        <v/>
      </c>
      <c r="I55" s="88">
        <v>5</v>
      </c>
      <c r="J55" s="35"/>
      <c r="K55" s="89" t="str">
        <f>IF(J55="","",IF(LEN(J55)=3,CONCATENATE("NC-",VLOOKUP(J55,'U17 Non Counters'!$B$3:$D$86,3,FALSE)),VLOOKUP(J55,Teams!$A$12:$B$29,2,FALSE)))</f>
        <v/>
      </c>
      <c r="L55" s="90">
        <f ca="1">IFERROR(IF(LEN(J55)=1,INDIRECT("'"&amp;K55&amp;"-"&amp;LEFT(K49,3)&amp;"'!D23"),IF(LEN(J55)=2,INDIRECT("'"&amp;K55&amp;"-"&amp;LEFT(K49,3)&amp;"'!D24"),VLOOKUP(J55,'U17 Non Counters'!$B$3:$D$86,2,FALSE))),"")</f>
        <v>0</v>
      </c>
      <c r="M55" s="145"/>
      <c r="N55" s="145"/>
      <c r="O55" s="88" t="str">
        <f>IF(LEFT(K49,3)="U20","",IF(J55="","",IF(OR(M55="NH",M55="NJ",M55="NT"),"",IF(LEN(J55)=3,"",IF(MAX(O51:O54)&lt;&gt;8,8,MIN(O51:O54)-1)))))</f>
        <v/>
      </c>
    </row>
    <row r="56" spans="1:15" s="93" customFormat="1" x14ac:dyDescent="0.3">
      <c r="A56" s="88">
        <v>6</v>
      </c>
      <c r="B56" s="35"/>
      <c r="C56" s="89" t="str">
        <f>IF(B56="","",IF(LEN(B56)=3,CONCATENATE("NC-",VLOOKUP(B56,'U17 Non Counters'!$B$3:$D$86,3,FALSE)),VLOOKUP(B56,Teams!$A$12:$B$29,2,FALSE)))</f>
        <v/>
      </c>
      <c r="D56" s="90">
        <f ca="1">IFERROR(IF(LEN(B56)=1,INDIRECT("'"&amp;C56&amp;"-"&amp;LEFT(C49,3)&amp;"'!D23"),IF(LEN(B56)=2,INDIRECT("'"&amp;C56&amp;"-"&amp;LEFT(C49,3)&amp;"'!D24"),VLOOKUP(B56,'U17 Non Counters'!$B$3:$D$86,2,FALSE))),"")</f>
        <v>0</v>
      </c>
      <c r="E56" s="145"/>
      <c r="F56" s="145"/>
      <c r="G56" s="88" t="str">
        <f>IF(LEFT(C49,3)="U20","",IF(B56="","",IF(OR(E56="NH",E56="NJ",E56="NT"),"",IF(LEN(B56)=3,"",IF(MAX(G51:G55)&lt;&gt;8,8,MIN(G51:G55)-1)))))</f>
        <v/>
      </c>
      <c r="H56" s="83"/>
      <c r="I56" s="88">
        <v>6</v>
      </c>
      <c r="J56" s="35"/>
      <c r="K56" s="89" t="str">
        <f>IF(J56="","",IF(LEN(J56)=3,CONCATENATE("NC-",VLOOKUP(J56,'U17 Non Counters'!$B$3:$D$86,3,FALSE)),VLOOKUP(J56,Teams!$A$12:$B$29,2,FALSE)))</f>
        <v/>
      </c>
      <c r="L56" s="90">
        <f ca="1">IFERROR(IF(LEN(J56)=1,INDIRECT("'"&amp;K56&amp;"-"&amp;LEFT(K49,3)&amp;"'!D23"),IF(LEN(J56)=2,INDIRECT("'"&amp;K56&amp;"-"&amp;LEFT(K49,3)&amp;"'!D24"),VLOOKUP(J56,'U17 Non Counters'!$B$3:$D$86,2,FALSE))),"")</f>
        <v>0</v>
      </c>
      <c r="M56" s="145"/>
      <c r="N56" s="145"/>
      <c r="O56" s="88" t="str">
        <f>IF(LEFT(K49,3)="U20","",IF(J56="","",IF(OR(M56="NH",M56="NJ",M56="NT"),"",IF(LEN(J56)=3,"",IF(MAX(O51:O55)&lt;&gt;8,8,MIN(O51:O55)-1)))))</f>
        <v/>
      </c>
    </row>
    <row r="57" spans="1:15" s="87" customFormat="1" x14ac:dyDescent="0.3">
      <c r="A57" s="88">
        <v>7</v>
      </c>
      <c r="B57" s="35"/>
      <c r="C57" s="89" t="str">
        <f>IF(B57="","",IF(LEN(B57)=3,CONCATENATE("NC-",VLOOKUP(B57,'U17 Non Counters'!$B$3:$D$86,3,FALSE)),VLOOKUP(B57,Teams!$A$12:$B$29,2,FALSE)))</f>
        <v/>
      </c>
      <c r="D57" s="90">
        <f ca="1">IFERROR(IF(LEN(B57)=1,INDIRECT("'"&amp;C57&amp;"-"&amp;LEFT(C49,3)&amp;"'!D23"),IF(LEN(B57)=2,INDIRECT("'"&amp;C57&amp;"-"&amp;LEFT(C49,3)&amp;"'!D24"),VLOOKUP(B57,'U17 Non Counters'!$B$3:$D$86,2,FALSE))),"")</f>
        <v>0</v>
      </c>
      <c r="E57" s="145"/>
      <c r="F57" s="145"/>
      <c r="G57" s="88" t="str">
        <f>IF(LEFT(C49,3)="U20","",IF(B57="","",IF(OR(E57="NH",E57="NJ",E57="NT"),"",IF(LEN(B57)=3,"",IF(MAX(G51:G56)&lt;&gt;8,8,MIN(G51:G56)-1)))))</f>
        <v/>
      </c>
      <c r="H57" s="83"/>
      <c r="I57" s="88">
        <v>7</v>
      </c>
      <c r="J57" s="35"/>
      <c r="K57" s="89" t="str">
        <f>IF(J57="","",IF(LEN(J57)=3,CONCATENATE("NC-",VLOOKUP(J57,'U17 Non Counters'!$B$3:$D$86,3,FALSE)),VLOOKUP(J57,Teams!$A$12:$B$29,2,FALSE)))</f>
        <v/>
      </c>
      <c r="L57" s="90">
        <f ca="1">IFERROR(IF(LEN(J57)=1,INDIRECT("'"&amp;K57&amp;"-"&amp;LEFT(K49,3)&amp;"'!D23"),IF(LEN(J57)=2,INDIRECT("'"&amp;K57&amp;"-"&amp;LEFT(K49,3)&amp;"'!D24"),VLOOKUP(J57,'U17 Non Counters'!$B$3:$D$86,2,FALSE))),"")</f>
        <v>0</v>
      </c>
      <c r="M57" s="145"/>
      <c r="N57" s="145"/>
      <c r="O57" s="88" t="str">
        <f>IF(LEFT(K49,3)="U20","",IF(J57="","",IF(OR(M57="NH",M57="NJ",M57="NT"),"",IF(LEN(J57)=3,"",IF(MAX(O51:O56)&lt;&gt;8,8,MIN(O51:O56)-1)))))</f>
        <v/>
      </c>
    </row>
    <row r="58" spans="1:15" x14ac:dyDescent="0.3">
      <c r="A58" s="88">
        <v>8</v>
      </c>
      <c r="B58" s="35"/>
      <c r="C58" s="89" t="str">
        <f>IF(B58="","",IF(LEN(B58)=3,CONCATENATE("NC-",VLOOKUP(B58,'U17 Non Counters'!$B$3:$D$86,3,FALSE)),VLOOKUP(B58,Teams!$A$12:$B$29,2,FALSE)))</f>
        <v/>
      </c>
      <c r="D58" s="90">
        <f ca="1">IFERROR(IF(LEN(B58)=1,INDIRECT("'"&amp;C58&amp;"-"&amp;LEFT(C49,3)&amp;"'!D23"),IF(LEN(B58)=2,INDIRECT("'"&amp;C58&amp;"-"&amp;LEFT(C49,3)&amp;"'!D24"),VLOOKUP(B58,'U17 Non Counters'!$B$3:$D$86,2,FALSE))),"")</f>
        <v>0</v>
      </c>
      <c r="E58" s="145"/>
      <c r="F58" s="145"/>
      <c r="G58" s="88" t="str">
        <f>IF(LEFT(C49,3)="U20","",IF(B58="","",IF(OR(E58="NH",E58="NJ",E58="NT"),"",IF(LEN(B58)=3,"",IF(MAX(G51:G57)&lt;&gt;8,8,MIN(G51:G57)-1)))))</f>
        <v/>
      </c>
      <c r="I58" s="88">
        <v>8</v>
      </c>
      <c r="J58" s="35"/>
      <c r="K58" s="89" t="str">
        <f>IF(J58="","",IF(LEN(J58)=3,CONCATENATE("NC-",VLOOKUP(J58,'U17 Non Counters'!$B$3:$D$86,3,FALSE)),VLOOKUP(J58,Teams!$A$12:$B$29,2,FALSE)))</f>
        <v/>
      </c>
      <c r="L58" s="90">
        <f ca="1">IFERROR(IF(LEN(J58)=1,INDIRECT("'"&amp;K58&amp;"-"&amp;LEFT(K49,3)&amp;"'!D23"),IF(LEN(J58)=2,INDIRECT("'"&amp;K58&amp;"-"&amp;LEFT(K49,3)&amp;"'!D24"),VLOOKUP(J58,'U17 Non Counters'!$B$3:$D$86,2,FALSE))),"")</f>
        <v>0</v>
      </c>
      <c r="M58" s="145"/>
      <c r="N58" s="145"/>
      <c r="O58" s="88" t="str">
        <f>IF(LEFT(K49,3)="U20","",IF(J58="","",IF(OR(M58="NH",M58="NJ",M58="NT"),"",IF(LEN(J58)=3,"",IF(MAX(O51:O57)&lt;&gt;8,8,MIN(O51:O57)-1)))))</f>
        <v/>
      </c>
    </row>
    <row r="59" spans="1:15" hidden="1" x14ac:dyDescent="0.3">
      <c r="A59" s="91"/>
      <c r="B59" s="115"/>
      <c r="C59" s="92"/>
      <c r="D59" s="92"/>
      <c r="E59" s="151"/>
      <c r="F59" s="151"/>
      <c r="G59" s="91"/>
      <c r="H59" s="93"/>
      <c r="I59" s="91"/>
      <c r="J59" s="115"/>
      <c r="K59" s="92"/>
      <c r="L59" s="92"/>
      <c r="M59" s="151"/>
      <c r="N59" s="151"/>
      <c r="O59" s="91"/>
    </row>
    <row r="60" spans="1:15" hidden="1" x14ac:dyDescent="0.3">
      <c r="A60" s="118"/>
      <c r="B60" s="119"/>
      <c r="C60" s="120" t="str">
        <f>IF('AAAC-U17'!F29="","",CONCATENATE("U17W ",'AAAC-U17'!F29," A String"))</f>
        <v>U17W Shot Put A String</v>
      </c>
      <c r="D60" s="120"/>
      <c r="E60" s="150"/>
      <c r="F60" s="150"/>
      <c r="G60" s="121"/>
      <c r="H60" s="87"/>
      <c r="I60" s="118"/>
      <c r="J60" s="119"/>
      <c r="K60" s="120" t="str">
        <f>IF('AAAC-U17'!F29="","",CONCATENATE("U17W ",'AAAC-U17'!F29," B String"))</f>
        <v>U17W Shot Put B String</v>
      </c>
      <c r="L60" s="120"/>
      <c r="M60" s="150"/>
      <c r="N60" s="150"/>
      <c r="O60" s="121"/>
    </row>
    <row r="61" spans="1:15" hidden="1" x14ac:dyDescent="0.3">
      <c r="A61" s="122"/>
      <c r="B61" s="117" t="s">
        <v>23</v>
      </c>
      <c r="C61" s="117" t="s">
        <v>17</v>
      </c>
      <c r="D61" s="117" t="s">
        <v>20</v>
      </c>
      <c r="E61" s="148" t="s">
        <v>21</v>
      </c>
      <c r="F61" s="148"/>
      <c r="G61" s="123" t="s">
        <v>22</v>
      </c>
      <c r="H61" s="87"/>
      <c r="I61" s="122"/>
      <c r="J61" s="117" t="s">
        <v>23</v>
      </c>
      <c r="K61" s="117" t="s">
        <v>17</v>
      </c>
      <c r="L61" s="117" t="s">
        <v>20</v>
      </c>
      <c r="M61" s="148" t="s">
        <v>21</v>
      </c>
      <c r="N61" s="148"/>
      <c r="O61" s="123" t="s">
        <v>22</v>
      </c>
    </row>
    <row r="62" spans="1:15" hidden="1" x14ac:dyDescent="0.3">
      <c r="A62" s="88">
        <v>1</v>
      </c>
      <c r="B62" s="35"/>
      <c r="C62" s="89" t="str">
        <f>IF(B62="","",VLOOKUP(B62,Teams!$A$12:$B$29,2,FALSE))</f>
        <v/>
      </c>
      <c r="D62" s="90"/>
      <c r="E62" s="145"/>
      <c r="F62" s="145"/>
      <c r="G62" s="88" t="str">
        <f>IF(B62="","",9-A62)</f>
        <v/>
      </c>
      <c r="I62" s="88">
        <v>1</v>
      </c>
      <c r="J62" s="35"/>
      <c r="K62" s="89" t="str">
        <f>IF(J62="","",VLOOKUP(J62,Teams!$A$12:$B$29,2,FALSE))</f>
        <v/>
      </c>
      <c r="L62" s="90"/>
      <c r="M62" s="145"/>
      <c r="N62" s="145"/>
      <c r="O62" s="88" t="str">
        <f>IF(J62="","",9-I62)</f>
        <v/>
      </c>
    </row>
    <row r="63" spans="1:15" hidden="1" x14ac:dyDescent="0.3">
      <c r="A63" s="88">
        <v>2</v>
      </c>
      <c r="B63" s="35"/>
      <c r="C63" s="89" t="str">
        <f>IF(B63="","",VLOOKUP(B63,Teams!$A$12:$B$29,2,FALSE))</f>
        <v/>
      </c>
      <c r="D63" s="90"/>
      <c r="E63" s="145"/>
      <c r="F63" s="145"/>
      <c r="G63" s="88" t="str">
        <f t="shared" ref="G63:G70" si="0">IF(B63="","",9-A63)</f>
        <v/>
      </c>
      <c r="I63" s="88">
        <v>2</v>
      </c>
      <c r="J63" s="35"/>
      <c r="K63" s="89" t="str">
        <f>IF(J63="","",VLOOKUP(J63,Teams!$A$12:$B$29,2,FALSE))</f>
        <v/>
      </c>
      <c r="L63" s="90"/>
      <c r="M63" s="145"/>
      <c r="N63" s="145"/>
      <c r="O63" s="88" t="str">
        <f t="shared" ref="O63:O70" si="1">IF(J63="","",9-I63)</f>
        <v/>
      </c>
    </row>
    <row r="64" spans="1:15" hidden="1" x14ac:dyDescent="0.3">
      <c r="A64" s="88">
        <v>3</v>
      </c>
      <c r="B64" s="35"/>
      <c r="C64" s="89" t="str">
        <f>IF(B64="","",VLOOKUP(B64,Teams!$A$12:$B$29,2,FALSE))</f>
        <v/>
      </c>
      <c r="D64" s="90"/>
      <c r="E64" s="145"/>
      <c r="F64" s="145"/>
      <c r="G64" s="88" t="str">
        <f t="shared" si="0"/>
        <v/>
      </c>
      <c r="I64" s="88">
        <v>3</v>
      </c>
      <c r="J64" s="35"/>
      <c r="K64" s="89" t="str">
        <f>IF(J64="","",VLOOKUP(J64,Teams!$A$12:$B$29,2,FALSE))</f>
        <v/>
      </c>
      <c r="L64" s="90"/>
      <c r="M64" s="145"/>
      <c r="N64" s="145"/>
      <c r="O64" s="88" t="str">
        <f t="shared" si="1"/>
        <v/>
      </c>
    </row>
    <row r="65" spans="1:15" hidden="1" x14ac:dyDescent="0.3">
      <c r="A65" s="88">
        <v>4</v>
      </c>
      <c r="B65" s="35"/>
      <c r="C65" s="89" t="str">
        <f>IF(B65="","",VLOOKUP(B65,Teams!$A$12:$B$29,2,FALSE))</f>
        <v/>
      </c>
      <c r="D65" s="90"/>
      <c r="E65" s="145"/>
      <c r="F65" s="145"/>
      <c r="G65" s="88" t="str">
        <f t="shared" si="0"/>
        <v/>
      </c>
      <c r="I65" s="88">
        <v>4</v>
      </c>
      <c r="J65" s="35"/>
      <c r="K65" s="89" t="str">
        <f>IF(J65="","",VLOOKUP(J65,Teams!$A$12:$B$29,2,FALSE))</f>
        <v/>
      </c>
      <c r="L65" s="90"/>
      <c r="M65" s="145"/>
      <c r="N65" s="145"/>
      <c r="O65" s="88" t="str">
        <f t="shared" si="1"/>
        <v/>
      </c>
    </row>
    <row r="66" spans="1:15" s="93" customFormat="1" hidden="1" x14ac:dyDescent="0.3">
      <c r="A66" s="88">
        <v>5</v>
      </c>
      <c r="B66" s="35"/>
      <c r="C66" s="89" t="str">
        <f>IF(B66="","",VLOOKUP(B66,Teams!$A$12:$B$29,2,FALSE))</f>
        <v/>
      </c>
      <c r="D66" s="90"/>
      <c r="E66" s="145"/>
      <c r="F66" s="145"/>
      <c r="G66" s="88" t="str">
        <f t="shared" si="0"/>
        <v/>
      </c>
      <c r="H66" s="83"/>
      <c r="I66" s="88">
        <v>5</v>
      </c>
      <c r="J66" s="35"/>
      <c r="K66" s="89" t="str">
        <f>IF(J66="","",VLOOKUP(J66,Teams!$A$12:$B$29,2,FALSE))</f>
        <v/>
      </c>
      <c r="L66" s="90"/>
      <c r="M66" s="145"/>
      <c r="N66" s="145"/>
      <c r="O66" s="88" t="str">
        <f t="shared" si="1"/>
        <v/>
      </c>
    </row>
    <row r="67" spans="1:15" s="87" customFormat="1" hidden="1" x14ac:dyDescent="0.3">
      <c r="A67" s="88">
        <v>6</v>
      </c>
      <c r="B67" s="35"/>
      <c r="C67" s="89" t="str">
        <f>IF(B67="","",VLOOKUP(B67,Teams!$A$12:$B$29,2,FALSE))</f>
        <v/>
      </c>
      <c r="D67" s="90"/>
      <c r="E67" s="145"/>
      <c r="F67" s="145"/>
      <c r="G67" s="88" t="str">
        <f t="shared" si="0"/>
        <v/>
      </c>
      <c r="H67" s="83"/>
      <c r="I67" s="88">
        <v>6</v>
      </c>
      <c r="J67" s="35"/>
      <c r="K67" s="89" t="str">
        <f>IF(J67="","",VLOOKUP(J67,Teams!$A$12:$B$29,2,FALSE))</f>
        <v/>
      </c>
      <c r="L67" s="90"/>
      <c r="M67" s="145"/>
      <c r="N67" s="145"/>
      <c r="O67" s="88" t="str">
        <f t="shared" si="1"/>
        <v/>
      </c>
    </row>
    <row r="68" spans="1:15" hidden="1" x14ac:dyDescent="0.3">
      <c r="A68" s="88">
        <v>7</v>
      </c>
      <c r="B68" s="35"/>
      <c r="C68" s="89" t="str">
        <f>IF(B68="","",VLOOKUP(B68,Teams!$A$12:$B$29,2,FALSE))</f>
        <v/>
      </c>
      <c r="D68" s="90"/>
      <c r="E68" s="145"/>
      <c r="F68" s="145"/>
      <c r="G68" s="88" t="str">
        <f t="shared" si="0"/>
        <v/>
      </c>
      <c r="I68" s="88">
        <v>7</v>
      </c>
      <c r="J68" s="35"/>
      <c r="K68" s="89" t="str">
        <f>IF(J68="","",VLOOKUP(J68,Teams!$A$12:$B$29,2,FALSE))</f>
        <v/>
      </c>
      <c r="L68" s="90"/>
      <c r="M68" s="145"/>
      <c r="N68" s="145"/>
      <c r="O68" s="88" t="str">
        <f t="shared" si="1"/>
        <v/>
      </c>
    </row>
    <row r="69" spans="1:15" hidden="1" x14ac:dyDescent="0.3">
      <c r="A69" s="88">
        <v>8</v>
      </c>
      <c r="B69" s="35"/>
      <c r="C69" s="89" t="str">
        <f>IF(B69="","",VLOOKUP(B69,Teams!$A$12:$B$29,2,FALSE))</f>
        <v/>
      </c>
      <c r="D69" s="90"/>
      <c r="E69" s="145"/>
      <c r="F69" s="145"/>
      <c r="G69" s="88" t="str">
        <f t="shared" si="0"/>
        <v/>
      </c>
      <c r="I69" s="88">
        <v>8</v>
      </c>
      <c r="J69" s="35"/>
      <c r="K69" s="89" t="str">
        <f>IF(J69="","",VLOOKUP(J69,Teams!$A$12:$B$29,2,FALSE))</f>
        <v/>
      </c>
      <c r="L69" s="90"/>
      <c r="M69" s="145"/>
      <c r="N69" s="145"/>
      <c r="O69" s="88" t="str">
        <f t="shared" si="1"/>
        <v/>
      </c>
    </row>
    <row r="70" spans="1:15" hidden="1" x14ac:dyDescent="0.3">
      <c r="A70" s="88">
        <v>9</v>
      </c>
      <c r="B70" s="35"/>
      <c r="C70" s="89" t="str">
        <f>IF(B70="","",VLOOKUP(B70,Teams!$A$12:$B$29,2,FALSE))</f>
        <v/>
      </c>
      <c r="D70" s="90"/>
      <c r="E70" s="145"/>
      <c r="F70" s="145"/>
      <c r="G70" s="88" t="str">
        <f t="shared" si="0"/>
        <v/>
      </c>
      <c r="I70" s="88">
        <v>9</v>
      </c>
      <c r="J70" s="35"/>
      <c r="K70" s="89" t="str">
        <f>IF(J70="","",VLOOKUP(J70,Teams!$A$12:$B$29,2,FALSE))</f>
        <v/>
      </c>
      <c r="L70" s="90"/>
      <c r="M70" s="145"/>
      <c r="N70" s="145"/>
      <c r="O70" s="88" t="str">
        <f t="shared" si="1"/>
        <v/>
      </c>
    </row>
    <row r="71" spans="1:15" x14ac:dyDescent="0.3">
      <c r="A71" s="94"/>
      <c r="B71" s="94"/>
      <c r="C71" s="95"/>
      <c r="D71" s="95"/>
      <c r="E71" s="147"/>
      <c r="F71" s="147"/>
      <c r="G71" s="94"/>
      <c r="H71" s="93"/>
      <c r="I71" s="94"/>
      <c r="J71" s="94"/>
      <c r="K71" s="95"/>
      <c r="L71" s="95"/>
      <c r="M71" s="147"/>
      <c r="N71" s="147"/>
      <c r="O71" s="94"/>
    </row>
    <row r="72" spans="1:15" x14ac:dyDescent="0.3">
      <c r="A72" s="118"/>
      <c r="B72" s="233"/>
      <c r="C72" s="120" t="str">
        <f>CONCATENATE("U17M ",'AAAC-U17'!B25," A String")</f>
        <v>U17M Hammer A String</v>
      </c>
      <c r="D72" s="120"/>
      <c r="E72" s="150"/>
      <c r="F72" s="150"/>
      <c r="G72" s="121"/>
      <c r="H72" s="87"/>
      <c r="I72" s="118"/>
      <c r="J72" s="233"/>
      <c r="K72" s="120" t="str">
        <f>CONCATENATE("U17M ",'AAAC-U17'!B25," B String")</f>
        <v>U17M Hammer B String</v>
      </c>
      <c r="L72" s="120"/>
      <c r="M72" s="150"/>
      <c r="N72" s="150"/>
      <c r="O72" s="121"/>
    </row>
    <row r="73" spans="1:15" x14ac:dyDescent="0.3">
      <c r="A73" s="122"/>
      <c r="B73" s="117" t="s">
        <v>23</v>
      </c>
      <c r="C73" s="117" t="s">
        <v>17</v>
      </c>
      <c r="D73" s="117" t="s">
        <v>20</v>
      </c>
      <c r="E73" s="148" t="s">
        <v>21</v>
      </c>
      <c r="F73" s="148" t="s">
        <v>182</v>
      </c>
      <c r="G73" s="123" t="s">
        <v>22</v>
      </c>
      <c r="H73" s="87"/>
      <c r="I73" s="122"/>
      <c r="J73" s="117" t="s">
        <v>23</v>
      </c>
      <c r="K73" s="117" t="s">
        <v>17</v>
      </c>
      <c r="L73" s="117" t="s">
        <v>20</v>
      </c>
      <c r="M73" s="148" t="s">
        <v>21</v>
      </c>
      <c r="N73" s="148" t="s">
        <v>182</v>
      </c>
      <c r="O73" s="123" t="s">
        <v>22</v>
      </c>
    </row>
    <row r="74" spans="1:15" x14ac:dyDescent="0.3">
      <c r="A74" s="88">
        <v>1</v>
      </c>
      <c r="B74" s="35">
        <v>55</v>
      </c>
      <c r="C74" s="89" t="str">
        <f>IF(B74="","",IF(LEN(B74)=3,CONCATENATE("NC-",VLOOKUP(B74,'U17 Non Counters'!$B$3:$D$86,3,FALSE)),VLOOKUP(B74,Teams!$A$12:$B$29,2,FALSE)))</f>
        <v>IH</v>
      </c>
      <c r="D74" s="90" t="str">
        <f ca="1">IFERROR(IF(LEN(B74)=1,INDIRECT("'"&amp;C74&amp;"-"&amp;LEFT(C72,3)&amp;"'!D25"),IF(LEN(B74)=2,INDIRECT("'"&amp;C74&amp;"-"&amp;LEFT(C72,3)&amp;"'!D26"),VLOOKUP(B74,'U17 Non Counters'!$B$3:$D$86,2,FALSE))),"")</f>
        <v>Victor Jude Eze</v>
      </c>
      <c r="E74" s="145" t="s">
        <v>356</v>
      </c>
      <c r="F74" s="145"/>
      <c r="G74" s="88">
        <f>IF(LEFT(C72,3)="U20","",IF(B74="","",IF(OR(E74="NH",E74="NJ",E74="NT"),"",IF(LEN(B74)=3,"",8))))</f>
        <v>8</v>
      </c>
      <c r="I74" s="88">
        <v>1</v>
      </c>
      <c r="J74" s="35"/>
      <c r="K74" s="89" t="str">
        <f>IF(J74="","",IF(LEN(J74)=3,CONCATENATE("NC-",VLOOKUP(J74,'U17 Non Counters'!$B$3:$D$86,3,FALSE)),VLOOKUP(J74,Teams!$A$12:$B$29,2,FALSE)))</f>
        <v/>
      </c>
      <c r="L74" s="90">
        <f ca="1">IFERROR(IF(LEN(J74)=1,INDIRECT("'"&amp;K74&amp;"-"&amp;LEFT(K72,3)&amp;"'!D25"),IF(LEN(J74)=2,INDIRECT("'"&amp;K74&amp;"-"&amp;LEFT(K72,3)&amp;"'!D26"),VLOOKUP(J74,'U17 Non Counters'!$B$3:$D$86,2,FALSE))),"")</f>
        <v>0</v>
      </c>
      <c r="M74" s="145"/>
      <c r="N74" s="145"/>
      <c r="O74" s="88" t="str">
        <f>IF(LEFT(K72,3)="U20","",IF(J74="","",IF(OR(M74="NH",M74="NJ",M74="NT"),"",IF(LEN(J74)=3,"",8))))</f>
        <v/>
      </c>
    </row>
    <row r="75" spans="1:15" x14ac:dyDescent="0.3">
      <c r="A75" s="88">
        <v>2</v>
      </c>
      <c r="B75" s="35">
        <v>6</v>
      </c>
      <c r="C75" s="89" t="str">
        <f>IF(B75="","",IF(LEN(B75)=3,CONCATENATE("NC-",VLOOKUP(B75,'U17 Non Counters'!$B$3:$D$86,3,FALSE)),VLOOKUP(B75,Teams!$A$12:$B$29,2,FALSE)))</f>
        <v>ISA</v>
      </c>
      <c r="D75" s="90" t="str">
        <f ca="1">IFERROR(IF(LEN(B75)=1,INDIRECT("'"&amp;C75&amp;"-"&amp;LEFT(C72,3)&amp;"'!D25"),IF(LEN(B75)=2,INDIRECT("'"&amp;C75&amp;"-"&amp;LEFT(C72,3)&amp;"'!D26"),VLOOKUP(B75,'U17 Non Counters'!$B$3:$D$86,2,FALSE))),"")</f>
        <v>Ethan Tulloch</v>
      </c>
      <c r="E75" s="145" t="s">
        <v>357</v>
      </c>
      <c r="F75" s="145"/>
      <c r="G75" s="88">
        <f>IF(LEFT(C72,3)="U20","",IF(B75="","",IF(OR(E75="NH",E75="NJ",E75="NT"),"",IF(LEN(B75)=3,"",IF(G74="",8,MIN(G74)-1)))))</f>
        <v>7</v>
      </c>
      <c r="I75" s="88">
        <v>2</v>
      </c>
      <c r="J75" s="35"/>
      <c r="K75" s="89" t="str">
        <f>IF(J75="","",IF(LEN(J75)=3,CONCATENATE("NC-",VLOOKUP(J75,'U17 Non Counters'!$B$3:$D$86,3,FALSE)),VLOOKUP(J75,Teams!$A$12:$B$29,2,FALSE)))</f>
        <v/>
      </c>
      <c r="L75" s="90">
        <f ca="1">IFERROR(IF(LEN(J75)=1,INDIRECT("'"&amp;K75&amp;"-"&amp;LEFT(K72,3)&amp;"'!D25"),IF(LEN(J75)=2,INDIRECT("'"&amp;K75&amp;"-"&amp;LEFT(K72,3)&amp;"'!D26"),VLOOKUP(J75,'U17 Non Counters'!$B$3:$D$86,2,FALSE))),"")</f>
        <v>0</v>
      </c>
      <c r="M75" s="145"/>
      <c r="N75" s="145"/>
      <c r="O75" s="88" t="str">
        <f>IF(LEFT(K72,3)="U20","",IF(J75="","",IF(OR(M75="NH",M75="NJ",M75="NT"),"",IF(LEN(J75)=3,"",IF(O74="",8,MIN(O74)-1)))))</f>
        <v/>
      </c>
    </row>
    <row r="76" spans="1:15" s="93" customFormat="1" x14ac:dyDescent="0.3">
      <c r="A76" s="88">
        <v>3</v>
      </c>
      <c r="B76" s="35"/>
      <c r="C76" s="89" t="str">
        <f>IF(B76="","",IF(LEN(B76)=3,CONCATENATE("NC-",VLOOKUP(B76,'U17 Non Counters'!$B$3:$D$86,3,FALSE)),VLOOKUP(B76,Teams!$A$12:$B$29,2,FALSE)))</f>
        <v/>
      </c>
      <c r="D76" s="90">
        <f ca="1">IFERROR(IF(LEN(B76)=1,INDIRECT("'"&amp;C76&amp;"-"&amp;LEFT(C72,3)&amp;"'!D25"),IF(LEN(B76)=2,INDIRECT("'"&amp;C76&amp;"-"&amp;LEFT(C72,3)&amp;"'!D26"),VLOOKUP(B76,'U17 Non Counters'!$B$3:$D$86,2,FALSE))),"")</f>
        <v>0</v>
      </c>
      <c r="E76" s="145"/>
      <c r="F76" s="145"/>
      <c r="G76" s="88" t="str">
        <f>IF(LEFT(C72,3)="U20","",IF(B76="","",IF(OR(E76="NH",E76="NJ",E76="NT"),"",IF(LEN(B76)=3,"",IF(MAX(G74:G75)&lt;&gt;8,8,MIN(G74:G75)-1)))))</f>
        <v/>
      </c>
      <c r="H76" s="83"/>
      <c r="I76" s="88">
        <v>3</v>
      </c>
      <c r="J76" s="35"/>
      <c r="K76" s="89" t="str">
        <f>IF(J76="","",IF(LEN(J76)=3,CONCATENATE("NC-",VLOOKUP(J76,'U17 Non Counters'!$B$3:$D$86,3,FALSE)),VLOOKUP(J76,Teams!$A$12:$B$29,2,FALSE)))</f>
        <v/>
      </c>
      <c r="L76" s="90">
        <f ca="1">IFERROR(IF(LEN(J76)=1,INDIRECT("'"&amp;K76&amp;"-"&amp;LEFT(K72,3)&amp;"'!D25"),IF(LEN(J76)=2,INDIRECT("'"&amp;K76&amp;"-"&amp;LEFT(K72,3)&amp;"'!D26"),VLOOKUP(J76,'U17 Non Counters'!$B$3:$D$86,2,FALSE))),"")</f>
        <v>0</v>
      </c>
      <c r="M76" s="145"/>
      <c r="N76" s="145"/>
      <c r="O76" s="88" t="str">
        <f>IF(LEFT(K72,3)="U20","",IF(J76="","",IF(OR(M76="NH",M76="NJ",M76="NT"),"",IF(LEN(J76)=3,"",IF(MAX(O74:O75)&lt;&gt;8,8,MIN(O74:O75)-1)))))</f>
        <v/>
      </c>
    </row>
    <row r="77" spans="1:15" s="87" customFormat="1" x14ac:dyDescent="0.3">
      <c r="A77" s="88">
        <v>4</v>
      </c>
      <c r="B77" s="35"/>
      <c r="C77" s="89" t="str">
        <f>IF(B77="","",IF(LEN(B77)=3,CONCATENATE("NC-",VLOOKUP(B77,'U17 Non Counters'!$B$3:$D$86,3,FALSE)),VLOOKUP(B77,Teams!$A$12:$B$29,2,FALSE)))</f>
        <v/>
      </c>
      <c r="D77" s="90">
        <f ca="1">IFERROR(IF(LEN(B77)=1,INDIRECT("'"&amp;C77&amp;"-"&amp;LEFT(C72,3)&amp;"'!D25"),IF(LEN(B77)=2,INDIRECT("'"&amp;C77&amp;"-"&amp;LEFT(C72,3)&amp;"'!D26"),VLOOKUP(B77,'U17 Non Counters'!$B$3:$D$86,2,FALSE))),"")</f>
        <v>0</v>
      </c>
      <c r="E77" s="145"/>
      <c r="F77" s="145"/>
      <c r="G77" s="88" t="str">
        <f>IF(LEFT(C72,3)="U20","",IF(B77="","",IF(OR(E77="NH",E77="NJ",E77="NT"),"",IF(LEN(B77)=3,"",IF(MAX(G74:G76)&lt;&gt;8,8,MIN(G74:G76)-1)))))</f>
        <v/>
      </c>
      <c r="H77" s="83"/>
      <c r="I77" s="88">
        <v>4</v>
      </c>
      <c r="J77" s="35"/>
      <c r="K77" s="89" t="str">
        <f>IF(J77="","",IF(LEN(J77)=3,CONCATENATE("NC-",VLOOKUP(J77,'U17 Non Counters'!$B$3:$D$86,3,FALSE)),VLOOKUP(J77,Teams!$A$12:$B$29,2,FALSE)))</f>
        <v/>
      </c>
      <c r="L77" s="90">
        <f ca="1">IFERROR(IF(LEN(J77)=1,INDIRECT("'"&amp;K77&amp;"-"&amp;LEFT(K72,3)&amp;"'!D25"),IF(LEN(J77)=2,INDIRECT("'"&amp;K77&amp;"-"&amp;LEFT(K72,3)&amp;"'!D26"),VLOOKUP(J77,'U17 Non Counters'!$B$3:$D$86,2,FALSE))),"")</f>
        <v>0</v>
      </c>
      <c r="M77" s="145"/>
      <c r="N77" s="145"/>
      <c r="O77" s="88" t="str">
        <f>IF(LEFT(K72,3)="U20","",IF(J77="","",IF(OR(M77="NH",M77="NJ",M77="NT"),"",IF(LEN(J77)=3,"",IF(MAX(O74:O76)&lt;&gt;8,8,MIN(O74:O76)-1)))))</f>
        <v/>
      </c>
    </row>
    <row r="78" spans="1:15" x14ac:dyDescent="0.3">
      <c r="A78" s="88">
        <v>5</v>
      </c>
      <c r="B78" s="35"/>
      <c r="C78" s="89" t="str">
        <f>IF(B78="","",IF(LEN(B78)=3,CONCATENATE("NC-",VLOOKUP(B78,'U17 Non Counters'!$B$3:$D$86,3,FALSE)),VLOOKUP(B78,Teams!$A$12:$B$29,2,FALSE)))</f>
        <v/>
      </c>
      <c r="D78" s="90">
        <f ca="1">IFERROR(IF(LEN(B78)=1,INDIRECT("'"&amp;C78&amp;"-"&amp;LEFT(C72,3)&amp;"'!D25"),IF(LEN(B78)=2,INDIRECT("'"&amp;C78&amp;"-"&amp;LEFT(C72,3)&amp;"'!D26"),VLOOKUP(B78,'U17 Non Counters'!$B$3:$D$86,2,FALSE))),"")</f>
        <v>0</v>
      </c>
      <c r="E78" s="145"/>
      <c r="F78" s="145"/>
      <c r="G78" s="88" t="str">
        <f>IF(LEFT(C72,3)="U20","",IF(B78="","",IF(OR(E78="NH",E78="NJ",E78="NT"),"",IF(LEN(B78)=3,"",IF(MAX(G74:G77)&lt;&gt;8,8,MIN(G74:G77)-1)))))</f>
        <v/>
      </c>
      <c r="I78" s="88">
        <v>5</v>
      </c>
      <c r="J78" s="35"/>
      <c r="K78" s="89" t="str">
        <f>IF(J78="","",IF(LEN(J78)=3,CONCATENATE("NC-",VLOOKUP(J78,'U17 Non Counters'!$B$3:$D$86,3,FALSE)),VLOOKUP(J78,Teams!$A$12:$B$29,2,FALSE)))</f>
        <v/>
      </c>
      <c r="L78" s="90">
        <f ca="1">IFERROR(IF(LEN(J78)=1,INDIRECT("'"&amp;K78&amp;"-"&amp;LEFT(K72,3)&amp;"'!D25"),IF(LEN(J78)=2,INDIRECT("'"&amp;K78&amp;"-"&amp;LEFT(K72,3)&amp;"'!D26"),VLOOKUP(J78,'U17 Non Counters'!$B$3:$D$86,2,FALSE))),"")</f>
        <v>0</v>
      </c>
      <c r="M78" s="145"/>
      <c r="N78" s="145"/>
      <c r="O78" s="88" t="str">
        <f>IF(LEFT(K72,3)="U20","",IF(J78="","",IF(OR(M78="NH",M78="NJ",M78="NT"),"",IF(LEN(J78)=3,"",IF(MAX(O74:O77)&lt;&gt;8,8,MIN(O74:O77)-1)))))</f>
        <v/>
      </c>
    </row>
    <row r="79" spans="1:15" x14ac:dyDescent="0.3">
      <c r="A79" s="88">
        <v>6</v>
      </c>
      <c r="B79" s="35"/>
      <c r="C79" s="89" t="str">
        <f>IF(B79="","",IF(LEN(B79)=3,CONCATENATE("NC-",VLOOKUP(B79,'U17 Non Counters'!$B$3:$D$86,3,FALSE)),VLOOKUP(B79,Teams!$A$12:$B$29,2,FALSE)))</f>
        <v/>
      </c>
      <c r="D79" s="90">
        <f ca="1">IFERROR(IF(LEN(B79)=1,INDIRECT("'"&amp;C79&amp;"-"&amp;LEFT(C72,3)&amp;"'!D25"),IF(LEN(B79)=2,INDIRECT("'"&amp;C79&amp;"-"&amp;LEFT(C72,3)&amp;"'!D26"),VLOOKUP(B79,'U17 Non Counters'!$B$3:$D$86,2,FALSE))),"")</f>
        <v>0</v>
      </c>
      <c r="E79" s="145"/>
      <c r="F79" s="145"/>
      <c r="G79" s="88" t="str">
        <f>IF(LEFT(C72,3)="U20","",IF(B79="","",IF(OR(E79="NH",E79="NJ",E79="NT"),"",IF(LEN(B79)=3,"",IF(MAX(G74:G78)&lt;&gt;8,8,MIN(G74:G78)-1)))))</f>
        <v/>
      </c>
      <c r="I79" s="88">
        <v>6</v>
      </c>
      <c r="J79" s="35"/>
      <c r="K79" s="89" t="str">
        <f>IF(J79="","",IF(LEN(J79)=3,CONCATENATE("NC-",VLOOKUP(J79,'U17 Non Counters'!$B$3:$D$86,3,FALSE)),VLOOKUP(J79,Teams!$A$12:$B$29,2,FALSE)))</f>
        <v/>
      </c>
      <c r="L79" s="90">
        <f ca="1">IFERROR(IF(LEN(J79)=1,INDIRECT("'"&amp;K79&amp;"-"&amp;LEFT(K72,3)&amp;"'!D25"),IF(LEN(J79)=2,INDIRECT("'"&amp;K79&amp;"-"&amp;LEFT(K72,3)&amp;"'!D26"),VLOOKUP(J79,'U17 Non Counters'!$B$3:$D$86,2,FALSE))),"")</f>
        <v>0</v>
      </c>
      <c r="M79" s="145"/>
      <c r="N79" s="145"/>
      <c r="O79" s="88" t="str">
        <f>IF(LEFT(K72,3)="U20","",IF(J79="","",IF(OR(M79="NH",M79="NJ",M79="NT"),"",IF(LEN(J79)=3,"",IF(MAX(O74:O78)&lt;&gt;8,8,MIN(O74:O78)-1)))))</f>
        <v/>
      </c>
    </row>
    <row r="80" spans="1:15" x14ac:dyDescent="0.3">
      <c r="A80" s="88">
        <v>7</v>
      </c>
      <c r="B80" s="35"/>
      <c r="C80" s="89" t="str">
        <f>IF(B80="","",IF(LEN(B80)=3,CONCATENATE("NC-",VLOOKUP(B80,'U17 Non Counters'!$B$3:$D$86,3,FALSE)),VLOOKUP(B80,Teams!$A$12:$B$29,2,FALSE)))</f>
        <v/>
      </c>
      <c r="D80" s="90">
        <f ca="1">IFERROR(IF(LEN(B80)=1,INDIRECT("'"&amp;C80&amp;"-"&amp;LEFT(C72,3)&amp;"'!D25"),IF(LEN(B80)=2,INDIRECT("'"&amp;C80&amp;"-"&amp;LEFT(C72,3)&amp;"'!D26"),VLOOKUP(B80,'U17 Non Counters'!$B$3:$D$86,2,FALSE))),"")</f>
        <v>0</v>
      </c>
      <c r="E80" s="145"/>
      <c r="F80" s="145"/>
      <c r="G80" s="88" t="str">
        <f>IF(LEFT(C72,3)="U20","",IF(B80="","",IF(OR(E80="NH",E80="NJ",E80="NT"),"",IF(LEN(B80)=3,"",IF(MAX(G74:G79)&lt;&gt;8,8,MIN(G74:G79)-1)))))</f>
        <v/>
      </c>
      <c r="I80" s="88">
        <v>7</v>
      </c>
      <c r="J80" s="35"/>
      <c r="K80" s="89" t="str">
        <f>IF(J80="","",IF(LEN(J80)=3,CONCATENATE("NC-",VLOOKUP(J80,'U17 Non Counters'!$B$3:$D$86,3,FALSE)),VLOOKUP(J80,Teams!$A$12:$B$29,2,FALSE)))</f>
        <v/>
      </c>
      <c r="L80" s="90">
        <f ca="1">IFERROR(IF(LEN(J80)=1,INDIRECT("'"&amp;K80&amp;"-"&amp;LEFT(K72,3)&amp;"'!D25"),IF(LEN(J80)=2,INDIRECT("'"&amp;K80&amp;"-"&amp;LEFT(K72,3)&amp;"'!D26"),VLOOKUP(J80,'U17 Non Counters'!$B$3:$D$86,2,FALSE))),"")</f>
        <v>0</v>
      </c>
      <c r="M80" s="145"/>
      <c r="N80" s="145"/>
      <c r="O80" s="88" t="str">
        <f>IF(LEFT(K72,3)="U20","",IF(J80="","",IF(OR(M80="NH",M80="NJ",M80="NT"),"",IF(LEN(J80)=3,"",IF(MAX(O74:O79)&lt;&gt;8,8,MIN(O74:O79)-1)))))</f>
        <v/>
      </c>
    </row>
    <row r="81" spans="1:15" x14ac:dyDescent="0.3">
      <c r="A81" s="88">
        <v>8</v>
      </c>
      <c r="B81" s="35"/>
      <c r="C81" s="89" t="str">
        <f>IF(B81="","",IF(LEN(B81)=3,CONCATENATE("NC-",VLOOKUP(B81,'U17 Non Counters'!$B$3:$D$86,3,FALSE)),VLOOKUP(B81,Teams!$A$12:$B$29,2,FALSE)))</f>
        <v/>
      </c>
      <c r="D81" s="90">
        <f ca="1">IFERROR(IF(LEN(B81)=1,INDIRECT("'"&amp;C81&amp;"-"&amp;LEFT(C72,3)&amp;"'!D25"),IF(LEN(B81)=2,INDIRECT("'"&amp;C81&amp;"-"&amp;LEFT(C72,3)&amp;"'!D26"),VLOOKUP(B81,'U17 Non Counters'!$B$3:$D$86,2,FALSE))),"")</f>
        <v>0</v>
      </c>
      <c r="E81" s="145"/>
      <c r="F81" s="145"/>
      <c r="G81" s="88" t="str">
        <f>IF(LEFT(C72,3)="U20","",IF(B81="","",IF(OR(E81="NH",E81="NJ",E81="NT"),"",IF(LEN(B81)=3,"",IF(MAX(G74:G80)&lt;&gt;8,8,MIN(G74:G80)-1)))))</f>
        <v/>
      </c>
      <c r="I81" s="88">
        <v>8</v>
      </c>
      <c r="J81" s="35"/>
      <c r="K81" s="89" t="str">
        <f>IF(J81="","",IF(LEN(J81)=3,CONCATENATE("NC-",VLOOKUP(J81,'U17 Non Counters'!$B$3:$D$86,3,FALSE)),VLOOKUP(J81,Teams!$A$12:$B$29,2,FALSE)))</f>
        <v/>
      </c>
      <c r="L81" s="90">
        <f ca="1">IFERROR(IF(LEN(J81)=1,INDIRECT("'"&amp;K81&amp;"-"&amp;LEFT(K72,3)&amp;"'!D25"),IF(LEN(J81)=2,INDIRECT("'"&amp;K81&amp;"-"&amp;LEFT(K72,3)&amp;"'!D26"),VLOOKUP(J81,'U17 Non Counters'!$B$3:$D$86,2,FALSE))),"")</f>
        <v>0</v>
      </c>
      <c r="M81" s="145"/>
      <c r="N81" s="145"/>
      <c r="O81" s="88" t="str">
        <f>IF(LEFT(K72,3)="U20","",IF(J81="","",IF(OR(M81="NH",M81="NJ",M81="NT"),"",IF(LEN(J81)=3,"",IF(MAX(O74:O80)&lt;&gt;8,8,MIN(O74:O80)-1)))))</f>
        <v/>
      </c>
    </row>
    <row r="82" spans="1:15" x14ac:dyDescent="0.3">
      <c r="A82" s="96"/>
      <c r="B82" s="96"/>
      <c r="C82" s="97"/>
      <c r="D82" s="97"/>
      <c r="E82" s="152"/>
      <c r="F82" s="152"/>
      <c r="G82" s="96"/>
      <c r="H82" s="97"/>
      <c r="I82" s="96"/>
      <c r="J82" s="96"/>
      <c r="K82" s="97"/>
      <c r="L82" s="97"/>
      <c r="M82" s="152"/>
      <c r="N82" s="152"/>
      <c r="O82" s="96"/>
    </row>
    <row r="83" spans="1:15" x14ac:dyDescent="0.3">
      <c r="A83" s="118"/>
      <c r="B83" s="233"/>
      <c r="C83" s="120" t="str">
        <f>CONCATENATE("U17M ",'AAAC-U17'!B27," A String")</f>
        <v>U17M Javelin A String</v>
      </c>
      <c r="D83" s="120"/>
      <c r="E83" s="150"/>
      <c r="F83" s="150"/>
      <c r="G83" s="121"/>
      <c r="H83" s="87"/>
      <c r="I83" s="118"/>
      <c r="J83" s="233"/>
      <c r="K83" s="120" t="str">
        <f>CONCATENATE("U17M ",'AAAC-U17'!B27," B String")</f>
        <v>U17M Javelin B String</v>
      </c>
      <c r="L83" s="120"/>
      <c r="M83" s="150"/>
      <c r="N83" s="150"/>
      <c r="O83" s="121"/>
    </row>
    <row r="84" spans="1:15" x14ac:dyDescent="0.3">
      <c r="A84" s="122"/>
      <c r="B84" s="117" t="s">
        <v>23</v>
      </c>
      <c r="C84" s="117" t="s">
        <v>17</v>
      </c>
      <c r="D84" s="117" t="s">
        <v>20</v>
      </c>
      <c r="E84" s="148" t="s">
        <v>21</v>
      </c>
      <c r="F84" s="148" t="s">
        <v>182</v>
      </c>
      <c r="G84" s="123" t="s">
        <v>22</v>
      </c>
      <c r="H84" s="87"/>
      <c r="I84" s="122"/>
      <c r="J84" s="117" t="s">
        <v>23</v>
      </c>
      <c r="K84" s="117" t="s">
        <v>17</v>
      </c>
      <c r="L84" s="117" t="s">
        <v>20</v>
      </c>
      <c r="M84" s="148" t="s">
        <v>21</v>
      </c>
      <c r="N84" s="148" t="s">
        <v>182</v>
      </c>
      <c r="O84" s="123" t="s">
        <v>22</v>
      </c>
    </row>
    <row r="85" spans="1:15" x14ac:dyDescent="0.3">
      <c r="A85" s="88">
        <v>1</v>
      </c>
      <c r="B85" s="35">
        <v>3</v>
      </c>
      <c r="C85" s="89" t="str">
        <f>IF(B85="","",IF(LEN(B85)=3,CONCATENATE("NC-",VLOOKUP(B85,'U17 Non Counters'!$B$3:$D$86,3,FALSE)),VLOOKUP(B85,Teams!$A$12:$B$29,2,FALSE)))</f>
        <v>BSAC</v>
      </c>
      <c r="D85" s="90" t="str">
        <f ca="1">IFERROR(IF(LEN(B85)=1,INDIRECT("'"&amp;C85&amp;"-"&amp;LEFT(C83,3)&amp;"'!D27"),IF(LEN(B85)=2,INDIRECT("'"&amp;C85&amp;"-"&amp;LEFT(C83,3)&amp;"'!D28"),VLOOKUP(B85,'U17 Non Counters'!$B$3:$D$86,2,FALSE))),"")</f>
        <v>Ralph Silcock</v>
      </c>
      <c r="E85" s="145" t="s">
        <v>429</v>
      </c>
      <c r="F85" s="145"/>
      <c r="G85" s="88">
        <f>IF(LEFT(C83,3)="U20","",IF(B85="","",IF(OR(E85="NH",E85="NJ",E85="NT"),"",IF(LEN(B85)=3,"",8))))</f>
        <v>8</v>
      </c>
      <c r="I85" s="88">
        <v>1</v>
      </c>
      <c r="J85" s="35">
        <v>55</v>
      </c>
      <c r="K85" s="89" t="str">
        <f>IF(J85="","",IF(LEN(J85)=3,CONCATENATE("NC-",VLOOKUP(J85,'U17 Non Counters'!$B$3:$D$86,3,FALSE)),VLOOKUP(J85,Teams!$A$12:$B$29,2,FALSE)))</f>
        <v>IH</v>
      </c>
      <c r="L85" s="90" t="str">
        <f ca="1">IFERROR(IF(LEN(J85)=1,INDIRECT("'"&amp;K85&amp;"-"&amp;LEFT(K83,3)&amp;"'!D27"),IF(LEN(J85)=2,INDIRECT("'"&amp;K85&amp;"-"&amp;LEFT(K83,3)&amp;"'!D28"),VLOOKUP(J85,'U17 Non Counters'!$B$3:$D$86,2,FALSE))),"")</f>
        <v>Gordon Manson</v>
      </c>
      <c r="M85" s="145" t="s">
        <v>434</v>
      </c>
      <c r="N85" s="145"/>
      <c r="O85" s="88">
        <f>IF(LEFT(K83,3)="U20","",IF(J85="","",IF(OR(M85="NH",M85="NJ",M85="NT"),"",IF(LEN(J85)=3,"",8))))</f>
        <v>8</v>
      </c>
    </row>
    <row r="86" spans="1:15" s="93" customFormat="1" x14ac:dyDescent="0.3">
      <c r="A86" s="88">
        <v>2</v>
      </c>
      <c r="B86" s="35">
        <v>6</v>
      </c>
      <c r="C86" s="89" t="str">
        <f>IF(B86="","",IF(LEN(B86)=3,CONCATENATE("NC-",VLOOKUP(B86,'U17 Non Counters'!$B$3:$D$86,3,FALSE)),VLOOKUP(B86,Teams!$A$12:$B$29,2,FALSE)))</f>
        <v>ISA</v>
      </c>
      <c r="D86" s="90" t="str">
        <f ca="1">IFERROR(IF(LEN(B86)=1,INDIRECT("'"&amp;C86&amp;"-"&amp;LEFT(C83,3)&amp;"'!D27"),IF(LEN(B86)=2,INDIRECT("'"&amp;C86&amp;"-"&amp;LEFT(C83,3)&amp;"'!D28"),VLOOKUP(B86,'U17 Non Counters'!$B$3:$D$86,2,FALSE))),"")</f>
        <v>Ethan Tulloch</v>
      </c>
      <c r="E86" s="145" t="s">
        <v>430</v>
      </c>
      <c r="F86" s="145"/>
      <c r="G86" s="88">
        <f>IF(LEFT(C83,3)="U20","",IF(B86="","",IF(OR(E86="NH",E86="NJ",E86="NT"),"",IF(LEN(B86)=3,"",IF(G85="",8,MIN(G85)-1)))))</f>
        <v>7</v>
      </c>
      <c r="H86" s="83"/>
      <c r="I86" s="88">
        <v>2</v>
      </c>
      <c r="J86" s="35">
        <v>66</v>
      </c>
      <c r="K86" s="89" t="str">
        <f>IF(J86="","",IF(LEN(J86)=3,CONCATENATE("NC-",VLOOKUP(J86,'U17 Non Counters'!$B$3:$D$86,3,FALSE)),VLOOKUP(J86,Teams!$A$12:$B$29,2,FALSE)))</f>
        <v>ISA</v>
      </c>
      <c r="L86" s="90" t="str">
        <f ca="1">IFERROR(IF(LEN(J86)=1,INDIRECT("'"&amp;K86&amp;"-"&amp;LEFT(K83,3)&amp;"'!D27"),IF(LEN(J86)=2,INDIRECT("'"&amp;K86&amp;"-"&amp;LEFT(K83,3)&amp;"'!D28"),VLOOKUP(J86,'U17 Non Counters'!$B$3:$D$86,2,FALSE))),"")</f>
        <v>Michael Campbell</v>
      </c>
      <c r="M86" s="145" t="s">
        <v>435</v>
      </c>
      <c r="N86" s="145"/>
      <c r="O86" s="88">
        <f>IF(LEFT(K83,3)="U20","",IF(J86="","",IF(OR(M86="NH",M86="NJ",M86="NT"),"",IF(LEN(J86)=3,"",IF(O85="",8,MIN(O85)-1)))))</f>
        <v>7</v>
      </c>
    </row>
    <row r="87" spans="1:15" s="87" customFormat="1" x14ac:dyDescent="0.3">
      <c r="A87" s="88">
        <v>3</v>
      </c>
      <c r="B87" s="35">
        <v>5</v>
      </c>
      <c r="C87" s="89" t="str">
        <f>IF(B87="","",IF(LEN(B87)=3,CONCATENATE("NC-",VLOOKUP(B87,'U17 Non Counters'!$B$3:$D$86,3,FALSE)),VLOOKUP(B87,Teams!$A$12:$B$29,2,FALSE)))</f>
        <v>IH</v>
      </c>
      <c r="D87" s="90" t="str">
        <f ca="1">IFERROR(IF(LEN(B87)=1,INDIRECT("'"&amp;C87&amp;"-"&amp;LEFT(C83,3)&amp;"'!D27"),IF(LEN(B87)=2,INDIRECT("'"&amp;C87&amp;"-"&amp;LEFT(C83,3)&amp;"'!D28"),VLOOKUP(B87,'U17 Non Counters'!$B$3:$D$86,2,FALSE))),"")</f>
        <v>Victor Jude Eze</v>
      </c>
      <c r="E87" s="145" t="s">
        <v>431</v>
      </c>
      <c r="F87" s="145"/>
      <c r="G87" s="88">
        <f>IF(LEFT(C83,3)="U20","",IF(B87="","",IF(OR(E87="NH",E87="NJ",E87="NT"),"",IF(LEN(B87)=3,"",IF(MAX(G85:G86)&lt;&gt;8,8,MIN(G85:G86)-1)))))</f>
        <v>6</v>
      </c>
      <c r="H87" s="83"/>
      <c r="I87" s="88">
        <v>3</v>
      </c>
      <c r="J87" s="35">
        <v>44</v>
      </c>
      <c r="K87" s="89" t="str">
        <f>IF(J87="","",IF(LEN(J87)=3,CONCATENATE("NC-",VLOOKUP(J87,'U17 Non Counters'!$B$3:$D$86,3,FALSE)),VLOOKUP(J87,Teams!$A$12:$B$29,2,FALSE)))</f>
        <v>DHH</v>
      </c>
      <c r="L87" s="90" t="str">
        <f ca="1">IFERROR(IF(LEN(J87)=1,INDIRECT("'"&amp;K87&amp;"-"&amp;LEFT(K83,3)&amp;"'!D27"),IF(LEN(J87)=2,INDIRECT("'"&amp;K87&amp;"-"&amp;LEFT(K83,3)&amp;"'!D28"),VLOOKUP(J87,'U17 Non Counters'!$B$3:$D$86,2,FALSE))),"")</f>
        <v>Logan Robertson</v>
      </c>
      <c r="M87" s="145" t="s">
        <v>436</v>
      </c>
      <c r="N87" s="145"/>
      <c r="O87" s="88">
        <f>IF(LEFT(K83,3)="U20","",IF(J87="","",IF(OR(M87="NH",M87="NJ",M87="NT"),"",IF(LEN(J87)=3,"",IF(MAX(O85:O86)&lt;&gt;8,8,MIN(O85:O86)-1)))))</f>
        <v>6</v>
      </c>
    </row>
    <row r="88" spans="1:15" x14ac:dyDescent="0.3">
      <c r="A88" s="88">
        <v>4</v>
      </c>
      <c r="B88" s="35">
        <v>4</v>
      </c>
      <c r="C88" s="89" t="str">
        <f>IF(B88="","",IF(LEN(B88)=3,CONCATENATE("NC-",VLOOKUP(B88,'U17 Non Counters'!$B$3:$D$86,3,FALSE)),VLOOKUP(B88,Teams!$A$12:$B$29,2,FALSE)))</f>
        <v>DHH</v>
      </c>
      <c r="D88" s="90" t="str">
        <f ca="1">IFERROR(IF(LEN(B88)=1,INDIRECT("'"&amp;C88&amp;"-"&amp;LEFT(C83,3)&amp;"'!D27"),IF(LEN(B88)=2,INDIRECT("'"&amp;C88&amp;"-"&amp;LEFT(C83,3)&amp;"'!D28"),VLOOKUP(B88,'U17 Non Counters'!$B$3:$D$86,2,FALSE))),"")</f>
        <v>Luca Venditozzi</v>
      </c>
      <c r="E88" s="145" t="s">
        <v>432</v>
      </c>
      <c r="F88" s="145"/>
      <c r="G88" s="88">
        <f>IF(LEFT(C83,3)="U20","",IF(B88="","",IF(OR(E88="NH",E88="NJ",E88="NT"),"",IF(LEN(B88)=3,"",IF(MAX(G85:G87)&lt;&gt;8,8,MIN(G85:G87)-1)))))</f>
        <v>5</v>
      </c>
      <c r="I88" s="88">
        <v>4</v>
      </c>
      <c r="J88" s="35">
        <v>1</v>
      </c>
      <c r="K88" s="89" t="str">
        <f>IF(J88="","",IF(LEN(J88)=3,CONCATENATE("NC-",VLOOKUP(J88,'U17 Non Counters'!$B$3:$D$86,3,FALSE)),VLOOKUP(J88,Teams!$A$12:$B$29,2,FALSE)))</f>
        <v>AAAC</v>
      </c>
      <c r="L88" s="90" t="str">
        <f ca="1">IFERROR(IF(LEN(J88)=1,INDIRECT("'"&amp;K88&amp;"-"&amp;LEFT(K83,3)&amp;"'!D27"),IF(LEN(J88)=2,INDIRECT("'"&amp;K88&amp;"-"&amp;LEFT(K83,3)&amp;"'!D28"),VLOOKUP(J88,'U17 Non Counters'!$B$3:$D$86,2,FALSE))),"")</f>
        <v>Tobi Fatona</v>
      </c>
      <c r="M88" s="145" t="s">
        <v>511</v>
      </c>
      <c r="N88" s="145"/>
      <c r="O88" s="88" t="str">
        <f>IF(LEFT(K83,3)="U20","",IF(J88="","",IF(OR(M88="NH",M88="NJ",M88="NT"),"",IF(LEN(J88)=3,"",IF(MAX(O85:O87)&lt;&gt;8,8,MIN(O85:O87)-1)))))</f>
        <v/>
      </c>
    </row>
    <row r="89" spans="1:15" x14ac:dyDescent="0.3">
      <c r="A89" s="88">
        <v>5</v>
      </c>
      <c r="B89" s="35">
        <v>11</v>
      </c>
      <c r="C89" s="89" t="str">
        <f>IF(B89="","",IF(LEN(B89)=3,CONCATENATE("NC-",VLOOKUP(B89,'U17 Non Counters'!$B$3:$D$86,3,FALSE)),VLOOKUP(B89,Teams!$A$12:$B$29,2,FALSE)))</f>
        <v>AAAC</v>
      </c>
      <c r="D89" s="90" t="str">
        <f ca="1">IFERROR(IF(LEN(B89)=1,INDIRECT("'"&amp;C89&amp;"-"&amp;LEFT(C83,3)&amp;"'!D27"),IF(LEN(B89)=2,INDIRECT("'"&amp;C89&amp;"-"&amp;LEFT(C83,3)&amp;"'!D28"),VLOOKUP(B89,'U17 Non Counters'!$B$3:$D$86,2,FALSE))),"")</f>
        <v>Adam Brown</v>
      </c>
      <c r="E89" s="145" t="s">
        <v>433</v>
      </c>
      <c r="F89" s="145"/>
      <c r="G89" s="88">
        <f>IF(LEFT(C83,3)="U20","",IF(B89="","",IF(OR(E89="NH",E89="NJ",E89="NT"),"",IF(LEN(B89)=3,"",IF(MAX(G85:G88)&lt;&gt;8,8,MIN(G85:G88)-1)))))</f>
        <v>4</v>
      </c>
      <c r="I89" s="88">
        <v>5</v>
      </c>
      <c r="J89" s="35"/>
      <c r="K89" s="89" t="str">
        <f>IF(J89="","",IF(LEN(J89)=3,CONCATENATE("NC-",VLOOKUP(J89,'U17 Non Counters'!$B$3:$D$86,3,FALSE)),VLOOKUP(J89,Teams!$A$12:$B$29,2,FALSE)))</f>
        <v/>
      </c>
      <c r="L89" s="90">
        <f ca="1">IFERROR(IF(LEN(J89)=1,INDIRECT("'"&amp;K89&amp;"-"&amp;LEFT(K83,3)&amp;"'!D27"),IF(LEN(J89)=2,INDIRECT("'"&amp;K89&amp;"-"&amp;LEFT(K83,3)&amp;"'!D28"),VLOOKUP(J89,'U17 Non Counters'!$B$3:$D$86,2,FALSE))),"")</f>
        <v>0</v>
      </c>
      <c r="M89" s="145"/>
      <c r="N89" s="145"/>
      <c r="O89" s="88" t="str">
        <f>IF(LEFT(K83,3)="U20","",IF(J89="","",IF(OR(M89="NH",M89="NJ",M89="NT"),"",IF(LEN(J89)=3,"",IF(MAX(O85:O88)&lt;&gt;8,8,MIN(O85:O88)-1)))))</f>
        <v/>
      </c>
    </row>
    <row r="90" spans="1:15" x14ac:dyDescent="0.3">
      <c r="A90" s="88">
        <v>6</v>
      </c>
      <c r="B90" s="35"/>
      <c r="C90" s="89" t="str">
        <f>IF(B90="","",IF(LEN(B90)=3,CONCATENATE("NC-",VLOOKUP(B90,'U17 Non Counters'!$B$3:$D$86,3,FALSE)),VLOOKUP(B90,Teams!$A$12:$B$29,2,FALSE)))</f>
        <v/>
      </c>
      <c r="D90" s="90">
        <f ca="1">IFERROR(IF(LEN(B90)=1,INDIRECT("'"&amp;C90&amp;"-"&amp;LEFT(C83,3)&amp;"'!D27"),IF(LEN(B90)=2,INDIRECT("'"&amp;C90&amp;"-"&amp;LEFT(C83,3)&amp;"'!D28"),VLOOKUP(B90,'U17 Non Counters'!$B$3:$D$86,2,FALSE))),"")</f>
        <v>0</v>
      </c>
      <c r="E90" s="145"/>
      <c r="F90" s="145"/>
      <c r="G90" s="88" t="str">
        <f>IF(LEFT(C83,3)="U20","",IF(B90="","",IF(OR(E90="NH",E90="NJ",E90="NT"),"",IF(LEN(B90)=3,"",IF(MAX(G85:G89)&lt;&gt;8,8,MIN(G85:G89)-1)))))</f>
        <v/>
      </c>
      <c r="I90" s="88">
        <v>6</v>
      </c>
      <c r="J90" s="35"/>
      <c r="K90" s="89" t="str">
        <f>IF(J90="","",IF(LEN(J90)=3,CONCATENATE("NC-",VLOOKUP(J90,'U17 Non Counters'!$B$3:$D$86,3,FALSE)),VLOOKUP(J90,Teams!$A$12:$B$29,2,FALSE)))</f>
        <v/>
      </c>
      <c r="L90" s="90">
        <f ca="1">IFERROR(IF(LEN(J90)=1,INDIRECT("'"&amp;K90&amp;"-"&amp;LEFT(K83,3)&amp;"'!D27"),IF(LEN(J90)=2,INDIRECT("'"&amp;K90&amp;"-"&amp;LEFT(K83,3)&amp;"'!D28"),VLOOKUP(J90,'U17 Non Counters'!$B$3:$D$86,2,FALSE))),"")</f>
        <v>0</v>
      </c>
      <c r="M90" s="145"/>
      <c r="N90" s="145"/>
      <c r="O90" s="88" t="str">
        <f>IF(LEFT(K83,3)="U20","",IF(J90="","",IF(OR(M90="NH",M90="NJ",M90="NT"),"",IF(LEN(J90)=3,"",IF(MAX(O85:O89)&lt;&gt;8,8,MIN(O85:O89)-1)))))</f>
        <v/>
      </c>
    </row>
    <row r="91" spans="1:15" x14ac:dyDescent="0.3">
      <c r="A91" s="88">
        <v>7</v>
      </c>
      <c r="B91" s="35"/>
      <c r="C91" s="89" t="str">
        <f>IF(B91="","",IF(LEN(B91)=3,CONCATENATE("NC-",VLOOKUP(B91,'U17 Non Counters'!$B$3:$D$86,3,FALSE)),VLOOKUP(B91,Teams!$A$12:$B$29,2,FALSE)))</f>
        <v/>
      </c>
      <c r="D91" s="90">
        <f ca="1">IFERROR(IF(LEN(B91)=1,INDIRECT("'"&amp;C91&amp;"-"&amp;LEFT(C83,3)&amp;"'!D27"),IF(LEN(B91)=2,INDIRECT("'"&amp;C91&amp;"-"&amp;LEFT(C83,3)&amp;"'!D28"),VLOOKUP(B91,'U17 Non Counters'!$B$3:$D$86,2,FALSE))),"")</f>
        <v>0</v>
      </c>
      <c r="E91" s="145"/>
      <c r="F91" s="145"/>
      <c r="G91" s="88" t="str">
        <f>IF(LEFT(C83,3)="U20","",IF(B91="","",IF(OR(E91="NH",E91="NJ",E91="NT"),"",IF(LEN(B91)=3,"",IF(MAX(G85:G90)&lt;&gt;8,8,MIN(G85:G90)-1)))))</f>
        <v/>
      </c>
      <c r="I91" s="88">
        <v>7</v>
      </c>
      <c r="J91" s="35"/>
      <c r="K91" s="89" t="str">
        <f>IF(J91="","",IF(LEN(J91)=3,CONCATENATE("NC-",VLOOKUP(J91,'U17 Non Counters'!$B$3:$D$86,3,FALSE)),VLOOKUP(J91,Teams!$A$12:$B$29,2,FALSE)))</f>
        <v/>
      </c>
      <c r="L91" s="90">
        <f ca="1">IFERROR(IF(LEN(J91)=1,INDIRECT("'"&amp;K91&amp;"-"&amp;LEFT(K83,3)&amp;"'!D27"),IF(LEN(J91)=2,INDIRECT("'"&amp;K91&amp;"-"&amp;LEFT(K83,3)&amp;"'!D28"),VLOOKUP(J91,'U17 Non Counters'!$B$3:$D$86,2,FALSE))),"")</f>
        <v>0</v>
      </c>
      <c r="M91" s="145"/>
      <c r="N91" s="145"/>
      <c r="O91" s="88" t="str">
        <f>IF(LEFT(K83,3)="U20","",IF(J91="","",IF(OR(M91="NH",M91="NJ",M91="NT"),"",IF(LEN(J91)=3,"",IF(MAX(O85:O90)&lt;&gt;8,8,MIN(O85:O90)-1)))))</f>
        <v/>
      </c>
    </row>
    <row r="92" spans="1:15" x14ac:dyDescent="0.3">
      <c r="A92" s="88">
        <v>8</v>
      </c>
      <c r="B92" s="35"/>
      <c r="C92" s="89" t="str">
        <f>IF(B92="","",IF(LEN(B92)=3,CONCATENATE("NC-",VLOOKUP(B92,'U17 Non Counters'!$B$3:$D$86,3,FALSE)),VLOOKUP(B92,Teams!$A$12:$B$29,2,FALSE)))</f>
        <v/>
      </c>
      <c r="D92" s="90">
        <f ca="1">IFERROR(IF(LEN(B92)=1,INDIRECT("'"&amp;C92&amp;"-"&amp;LEFT(C83,3)&amp;"'!D27"),IF(LEN(B92)=2,INDIRECT("'"&amp;C92&amp;"-"&amp;LEFT(C83,3)&amp;"'!D28"),VLOOKUP(B92,'U17 Non Counters'!$B$3:$D$86,2,FALSE))),"")</f>
        <v>0</v>
      </c>
      <c r="E92" s="145"/>
      <c r="F92" s="145"/>
      <c r="G92" s="88" t="str">
        <f>IF(LEFT(C83,3)="U20","",IF(B92="","",IF(OR(E92="NH",E92="NJ",E92="NT"),"",IF(LEN(B92)=3,"",IF(MAX(G85:G91)&lt;&gt;8,8,MIN(G85:G91)-1)))))</f>
        <v/>
      </c>
      <c r="I92" s="88">
        <v>8</v>
      </c>
      <c r="J92" s="35"/>
      <c r="K92" s="89" t="str">
        <f>IF(J92="","",IF(LEN(J92)=3,CONCATENATE("NC-",VLOOKUP(J92,'U17 Non Counters'!$B$3:$D$86,3,FALSE)),VLOOKUP(J92,Teams!$A$12:$B$29,2,FALSE)))</f>
        <v/>
      </c>
      <c r="L92" s="90">
        <f ca="1">IFERROR(IF(LEN(J92)=1,INDIRECT("'"&amp;K92&amp;"-"&amp;LEFT(K83,3)&amp;"'!D27"),IF(LEN(J92)=2,INDIRECT("'"&amp;K92&amp;"-"&amp;LEFT(K83,3)&amp;"'!D28"),VLOOKUP(J92,'U17 Non Counters'!$B$3:$D$86,2,FALSE))),"")</f>
        <v>0</v>
      </c>
      <c r="M92" s="145"/>
      <c r="N92" s="145"/>
      <c r="O92" s="88" t="str">
        <f>IF(LEFT(K83,3)="U20","",IF(J92="","",IF(OR(M92="NH",M92="NJ",M92="NT"),"",IF(LEN(J92)=3,"",IF(MAX(O85:O91)&lt;&gt;8,8,MIN(O85:O91)-1)))))</f>
        <v/>
      </c>
    </row>
    <row r="93" spans="1:15" x14ac:dyDescent="0.3">
      <c r="A93" s="98"/>
      <c r="B93" s="98"/>
      <c r="C93" s="99"/>
      <c r="D93" s="93"/>
      <c r="E93" s="153"/>
      <c r="F93" s="153"/>
      <c r="G93" s="98"/>
      <c r="H93" s="93"/>
      <c r="I93" s="98"/>
      <c r="J93" s="98"/>
      <c r="K93" s="99"/>
      <c r="L93" s="93"/>
      <c r="M93" s="153"/>
      <c r="N93" s="153"/>
      <c r="O93" s="98"/>
    </row>
    <row r="94" spans="1:15" x14ac:dyDescent="0.3">
      <c r="A94" s="118"/>
      <c r="B94" s="233"/>
      <c r="C94" s="120" t="str">
        <f>CONCATENATE("U17M ",'AAAC-U17'!B29," A String")</f>
        <v>U17M Shot Put A String</v>
      </c>
      <c r="D94" s="120"/>
      <c r="E94" s="150"/>
      <c r="F94" s="150"/>
      <c r="G94" s="121"/>
      <c r="H94" s="87"/>
      <c r="I94" s="118"/>
      <c r="J94" s="233"/>
      <c r="K94" s="120" t="str">
        <f>CONCATENATE("U17M ",'AAAC-U17'!B29," B String")</f>
        <v>U17M Shot Put B String</v>
      </c>
      <c r="L94" s="120"/>
      <c r="M94" s="150"/>
      <c r="N94" s="150"/>
      <c r="O94" s="121"/>
    </row>
    <row r="95" spans="1:15" x14ac:dyDescent="0.3">
      <c r="A95" s="122"/>
      <c r="B95" s="117" t="s">
        <v>23</v>
      </c>
      <c r="C95" s="117" t="s">
        <v>17</v>
      </c>
      <c r="D95" s="117" t="s">
        <v>20</v>
      </c>
      <c r="E95" s="148" t="s">
        <v>21</v>
      </c>
      <c r="F95" s="148" t="s">
        <v>182</v>
      </c>
      <c r="G95" s="123" t="s">
        <v>22</v>
      </c>
      <c r="H95" s="87"/>
      <c r="I95" s="122"/>
      <c r="J95" s="117" t="s">
        <v>23</v>
      </c>
      <c r="K95" s="117" t="s">
        <v>17</v>
      </c>
      <c r="L95" s="117" t="s">
        <v>20</v>
      </c>
      <c r="M95" s="148" t="s">
        <v>21</v>
      </c>
      <c r="N95" s="148" t="s">
        <v>182</v>
      </c>
      <c r="O95" s="123" t="s">
        <v>22</v>
      </c>
    </row>
    <row r="96" spans="1:15" s="93" customFormat="1" x14ac:dyDescent="0.3">
      <c r="A96" s="88">
        <v>1</v>
      </c>
      <c r="B96" s="35">
        <v>5</v>
      </c>
      <c r="C96" s="89" t="str">
        <f>IF(B96="","",IF(LEN(B96)=3,CONCATENATE("NC-",VLOOKUP(B96,'U17 Non Counters'!$B$3:$D$86,3,FALSE)),VLOOKUP(B96,Teams!$A$12:$B$29,2,FALSE)))</f>
        <v>IH</v>
      </c>
      <c r="D96" s="90" t="str">
        <f ca="1">IFERROR(IF(LEN(B96)=1,INDIRECT("'"&amp;C96&amp;"-"&amp;LEFT(C94,3)&amp;"'!D29"),IF(LEN(B96)=2,INDIRECT("'"&amp;C96&amp;"-"&amp;LEFT(C94,3)&amp;"'!D30"),VLOOKUP(B96,'U17 Non Counters'!$B$3:$D$86,2,FALSE))),"")</f>
        <v>George Russell</v>
      </c>
      <c r="E96" s="145" t="s">
        <v>481</v>
      </c>
      <c r="F96" s="145"/>
      <c r="G96" s="88">
        <f>IF(LEFT(C94,3)="U20","",IF(B96="","",IF(OR(E96="NH",E96="NJ",E96="NT"),"",IF(LEN(B96)=3,"",8))))</f>
        <v>8</v>
      </c>
      <c r="H96" s="83"/>
      <c r="I96" s="88">
        <v>1</v>
      </c>
      <c r="J96" s="35">
        <v>55</v>
      </c>
      <c r="K96" s="89" t="str">
        <f>IF(J96="","",IF(LEN(J96)=3,CONCATENATE("NC-",VLOOKUP(J96,'U17 Non Counters'!$B$3:$D$86,3,FALSE)),VLOOKUP(J96,Teams!$A$12:$B$29,2,FALSE)))</f>
        <v>IH</v>
      </c>
      <c r="L96" s="90" t="str">
        <f ca="1">IFERROR(IF(LEN(J96)=1,INDIRECT("'"&amp;K96&amp;"-"&amp;LEFT(K94,3)&amp;"'!D29"),IF(LEN(J96)=2,INDIRECT("'"&amp;K96&amp;"-"&amp;LEFT(K94,3)&amp;"'!D30"),VLOOKUP(J96,'U17 Non Counters'!$B$3:$D$86,2,FALSE))),"")</f>
        <v>Victor Jude Eze</v>
      </c>
      <c r="M96" s="145" t="s">
        <v>485</v>
      </c>
      <c r="N96" s="145"/>
      <c r="O96" s="88">
        <f>IF(LEFT(K94,3)="U20","",IF(J96="","",IF(OR(M96="NH",M96="NJ",M96="NT"),"",IF(LEN(J96)=3,"",8))))</f>
        <v>8</v>
      </c>
    </row>
    <row r="97" spans="1:15" s="87" customFormat="1" x14ac:dyDescent="0.3">
      <c r="A97" s="88">
        <v>2</v>
      </c>
      <c r="B97" s="35">
        <v>4</v>
      </c>
      <c r="C97" s="89" t="str">
        <f>IF(B97="","",IF(LEN(B97)=3,CONCATENATE("NC-",VLOOKUP(B97,'U17 Non Counters'!$B$3:$D$86,3,FALSE)),VLOOKUP(B97,Teams!$A$12:$B$29,2,FALSE)))</f>
        <v>DHH</v>
      </c>
      <c r="D97" s="90" t="str">
        <f ca="1">IFERROR(IF(LEN(B97)=1,INDIRECT("'"&amp;C97&amp;"-"&amp;LEFT(C94,3)&amp;"'!D29"),IF(LEN(B97)=2,INDIRECT("'"&amp;C97&amp;"-"&amp;LEFT(C94,3)&amp;"'!D30"),VLOOKUP(B97,'U17 Non Counters'!$B$3:$D$86,2,FALSE))),"")</f>
        <v>Chuka Akunna</v>
      </c>
      <c r="E97" s="145" t="s">
        <v>482</v>
      </c>
      <c r="F97" s="145"/>
      <c r="G97" s="88">
        <f>IF(LEFT(C94,3)="U20","",IF(B97="","",IF(OR(E97="NH",E97="NJ",E97="NT"),"",IF(LEN(B97)=3,"",IF(G96="",8,MIN(G96)-1)))))</f>
        <v>7</v>
      </c>
      <c r="H97" s="83"/>
      <c r="I97" s="88">
        <v>2</v>
      </c>
      <c r="J97" s="35">
        <v>6</v>
      </c>
      <c r="K97" s="89" t="str">
        <f>IF(J97="","",IF(LEN(J97)=3,CONCATENATE("NC-",VLOOKUP(J97,'U17 Non Counters'!$B$3:$D$86,3,FALSE)),VLOOKUP(J97,Teams!$A$12:$B$29,2,FALSE)))</f>
        <v>ISA</v>
      </c>
      <c r="L97" s="90" t="str">
        <f ca="1">IFERROR(IF(LEN(J97)=1,INDIRECT("'"&amp;K97&amp;"-"&amp;LEFT(K94,3)&amp;"'!D29"),IF(LEN(J97)=2,INDIRECT("'"&amp;K97&amp;"-"&amp;LEFT(K94,3)&amp;"'!D30"),VLOOKUP(J97,'U17 Non Counters'!$B$3:$D$86,2,FALSE))),"")</f>
        <v>Michael Campbell</v>
      </c>
      <c r="M97" s="145" t="s">
        <v>486</v>
      </c>
      <c r="N97" s="145"/>
      <c r="O97" s="88">
        <f>IF(LEFT(K94,3)="U20","",IF(J97="","",IF(OR(M97="NH",M97="NJ",M97="NT"),"",IF(LEN(J97)=3,"",IF(O96="",8,MIN(O96)-1)))))</f>
        <v>7</v>
      </c>
    </row>
    <row r="98" spans="1:15" x14ac:dyDescent="0.3">
      <c r="A98" s="88">
        <v>3</v>
      </c>
      <c r="B98" s="35">
        <v>66</v>
      </c>
      <c r="C98" s="89" t="str">
        <f>IF(B98="","",IF(LEN(B98)=3,CONCATENATE("NC-",VLOOKUP(B98,'U17 Non Counters'!$B$3:$D$86,3,FALSE)),VLOOKUP(B98,Teams!$A$12:$B$29,2,FALSE)))</f>
        <v>ISA</v>
      </c>
      <c r="D98" s="90" t="str">
        <f ca="1">IFERROR(IF(LEN(B98)=1,INDIRECT("'"&amp;C98&amp;"-"&amp;LEFT(C94,3)&amp;"'!D29"),IF(LEN(B98)=2,INDIRECT("'"&amp;C98&amp;"-"&amp;LEFT(C94,3)&amp;"'!D30"),VLOOKUP(B98,'U17 Non Counters'!$B$3:$D$86,2,FALSE))),"")</f>
        <v>Ethan Tulloch</v>
      </c>
      <c r="E98" s="145" t="s">
        <v>483</v>
      </c>
      <c r="F98" s="145"/>
      <c r="G98" s="88">
        <f>IF(LEFT(C94,3)="U20","",IF(B98="","",IF(OR(E98="NH",E98="NJ",E98="NT"),"",IF(LEN(B98)=3,"",IF(MAX(G96:G97)&lt;&gt;8,8,MIN(G96:G97)-1)))))</f>
        <v>6</v>
      </c>
      <c r="I98" s="88">
        <v>3</v>
      </c>
      <c r="J98" s="35">
        <v>44</v>
      </c>
      <c r="K98" s="89" t="str">
        <f>IF(J98="","",IF(LEN(J98)=3,CONCATENATE("NC-",VLOOKUP(J98,'U17 Non Counters'!$B$3:$D$86,3,FALSE)),VLOOKUP(J98,Teams!$A$12:$B$29,2,FALSE)))</f>
        <v>DHH</v>
      </c>
      <c r="L98" s="90" t="str">
        <f ca="1">IFERROR(IF(LEN(J98)=1,INDIRECT("'"&amp;K98&amp;"-"&amp;LEFT(K94,3)&amp;"'!D29"),IF(LEN(J98)=2,INDIRECT("'"&amp;K98&amp;"-"&amp;LEFT(K94,3)&amp;"'!D30"),VLOOKUP(J98,'U17 Non Counters'!$B$3:$D$86,2,FALSE))),"")</f>
        <v>Logan Robertson</v>
      </c>
      <c r="M98" s="145" t="s">
        <v>487</v>
      </c>
      <c r="N98" s="145"/>
      <c r="O98" s="88">
        <f>IF(LEFT(K94,3)="U20","",IF(J98="","",IF(OR(M98="NH",M98="NJ",M98="NT"),"",IF(LEN(J98)=3,"",IF(MAX(O96:O97)&lt;&gt;8,8,MIN(O96:O97)-1)))))</f>
        <v>6</v>
      </c>
    </row>
    <row r="99" spans="1:15" x14ac:dyDescent="0.3">
      <c r="A99" s="88">
        <v>4</v>
      </c>
      <c r="B99" s="35">
        <v>11</v>
      </c>
      <c r="C99" s="89" t="str">
        <f>IF(B99="","",IF(LEN(B99)=3,CONCATENATE("NC-",VLOOKUP(B99,'U17 Non Counters'!$B$3:$D$86,3,FALSE)),VLOOKUP(B99,Teams!$A$12:$B$29,2,FALSE)))</f>
        <v>AAAC</v>
      </c>
      <c r="D99" s="90" t="str">
        <f ca="1">IFERROR(IF(LEN(B99)=1,INDIRECT("'"&amp;C99&amp;"-"&amp;LEFT(C94,3)&amp;"'!D29"),IF(LEN(B99)=2,INDIRECT("'"&amp;C99&amp;"-"&amp;LEFT(C94,3)&amp;"'!D30"),VLOOKUP(B99,'U17 Non Counters'!$B$3:$D$86,2,FALSE))),"")</f>
        <v>James McIntosh</v>
      </c>
      <c r="E99" s="145" t="s">
        <v>484</v>
      </c>
      <c r="F99" s="145"/>
      <c r="G99" s="88">
        <f>IF(LEFT(C94,3)="U20","",IF(B99="","",IF(OR(E99="NH",E99="NJ",E99="NT"),"",IF(LEN(B99)=3,"",IF(MAX(G96:G98)&lt;&gt;8,8,MIN(G96:G98)-1)))))</f>
        <v>5</v>
      </c>
      <c r="I99" s="88">
        <v>4</v>
      </c>
      <c r="J99" s="35">
        <v>1</v>
      </c>
      <c r="K99" s="89" t="str">
        <f>IF(J99="","",IF(LEN(J99)=3,CONCATENATE("NC-",VLOOKUP(J99,'U17 Non Counters'!$B$3:$D$86,3,FALSE)),VLOOKUP(J99,Teams!$A$12:$B$29,2,FALSE)))</f>
        <v>AAAC</v>
      </c>
      <c r="L99" s="90" t="str">
        <f ca="1">IFERROR(IF(LEN(J99)=1,INDIRECT("'"&amp;K99&amp;"-"&amp;LEFT(K94,3)&amp;"'!D29"),IF(LEN(J99)=2,INDIRECT("'"&amp;K99&amp;"-"&amp;LEFT(K94,3)&amp;"'!D30"),VLOOKUP(J99,'U17 Non Counters'!$B$3:$D$86,2,FALSE))),"")</f>
        <v>Ryan Matheson</v>
      </c>
      <c r="M99" s="145" t="s">
        <v>488</v>
      </c>
      <c r="N99" s="145"/>
      <c r="O99" s="88">
        <f>IF(LEFT(K94,3)="U20","",IF(J99="","",IF(OR(M99="NH",M99="NJ",M99="NT"),"",IF(LEN(J99)=3,"",IF(MAX(O96:O98)&lt;&gt;8,8,MIN(O96:O98)-1)))))</f>
        <v>5</v>
      </c>
    </row>
    <row r="100" spans="1:15" x14ac:dyDescent="0.3">
      <c r="A100" s="88">
        <v>5</v>
      </c>
      <c r="B100" s="35"/>
      <c r="C100" s="89" t="str">
        <f>IF(B100="","",IF(LEN(B100)=3,CONCATENATE("NC-",VLOOKUP(B100,'U17 Non Counters'!$B$3:$D$86,3,FALSE)),VLOOKUP(B100,Teams!$A$12:$B$29,2,FALSE)))</f>
        <v/>
      </c>
      <c r="D100" s="90">
        <f ca="1">IFERROR(IF(LEN(B100)=1,INDIRECT("'"&amp;C100&amp;"-"&amp;LEFT(C94,3)&amp;"'!D29"),IF(LEN(B100)=2,INDIRECT("'"&amp;C100&amp;"-"&amp;LEFT(C94,3)&amp;"'!D30"),VLOOKUP(B100,'U17 Non Counters'!$B$3:$D$86,2,FALSE))),"")</f>
        <v>0</v>
      </c>
      <c r="E100" s="145"/>
      <c r="F100" s="145"/>
      <c r="G100" s="88" t="str">
        <f>IF(LEFT(C94,3)="U20","",IF(B100="","",IF(OR(E100="NH",E100="NJ",E100="NT"),"",IF(LEN(B100)=3,"",IF(MAX(G96:G99)&lt;&gt;8,8,MIN(G96:G99)-1)))))</f>
        <v/>
      </c>
      <c r="I100" s="88">
        <v>5</v>
      </c>
      <c r="J100" s="35"/>
      <c r="K100" s="89" t="str">
        <f>IF(J100="","",IF(LEN(J100)=3,CONCATENATE("NC-",VLOOKUP(J100,'U17 Non Counters'!$B$3:$D$86,3,FALSE)),VLOOKUP(J100,Teams!$A$12:$B$29,2,FALSE)))</f>
        <v/>
      </c>
      <c r="L100" s="90">
        <f ca="1">IFERROR(IF(LEN(J100)=1,INDIRECT("'"&amp;K100&amp;"-"&amp;LEFT(K94,3)&amp;"'!D29"),IF(LEN(J100)=2,INDIRECT("'"&amp;K100&amp;"-"&amp;LEFT(K94,3)&amp;"'!D30"),VLOOKUP(J100,'U17 Non Counters'!$B$3:$D$86,2,FALSE))),"")</f>
        <v>0</v>
      </c>
      <c r="M100" s="145"/>
      <c r="N100" s="145"/>
      <c r="O100" s="88" t="str">
        <f>IF(LEFT(K94,3)="U20","",IF(J100="","",IF(OR(M100="NH",M100="NJ",M100="NT"),"",IF(LEN(J100)=3,"",IF(MAX(O96:O99)&lt;&gt;8,8,MIN(O96:O99)-1)))))</f>
        <v/>
      </c>
    </row>
    <row r="101" spans="1:15" x14ac:dyDescent="0.3">
      <c r="A101" s="88">
        <v>6</v>
      </c>
      <c r="B101" s="35"/>
      <c r="C101" s="89" t="str">
        <f>IF(B101="","",IF(LEN(B101)=3,CONCATENATE("NC-",VLOOKUP(B101,'U17 Non Counters'!$B$3:$D$86,3,FALSE)),VLOOKUP(B101,Teams!$A$12:$B$29,2,FALSE)))</f>
        <v/>
      </c>
      <c r="D101" s="90">
        <f ca="1">IFERROR(IF(LEN(B101)=1,INDIRECT("'"&amp;C101&amp;"-"&amp;LEFT(C94,3)&amp;"'!D29"),IF(LEN(B101)=2,INDIRECT("'"&amp;C101&amp;"-"&amp;LEFT(C94,3)&amp;"'!D30"),VLOOKUP(B101,'U17 Non Counters'!$B$3:$D$86,2,FALSE))),"")</f>
        <v>0</v>
      </c>
      <c r="E101" s="145"/>
      <c r="F101" s="145"/>
      <c r="G101" s="88" t="str">
        <f>IF(LEFT(C94,3)="U20","",IF(B101="","",IF(OR(E101="NH",E101="NJ",E101="NT"),"",IF(LEN(B101)=3,"",IF(MAX(G96:G100)&lt;&gt;8,8,MIN(G96:G100)-1)))))</f>
        <v/>
      </c>
      <c r="I101" s="88">
        <v>6</v>
      </c>
      <c r="J101" s="35"/>
      <c r="K101" s="89" t="str">
        <f>IF(J101="","",IF(LEN(J101)=3,CONCATENATE("NC-",VLOOKUP(J101,'U17 Non Counters'!$B$3:$D$86,3,FALSE)),VLOOKUP(J101,Teams!$A$12:$B$29,2,FALSE)))</f>
        <v/>
      </c>
      <c r="L101" s="90">
        <f ca="1">IFERROR(IF(LEN(J101)=1,INDIRECT("'"&amp;K101&amp;"-"&amp;LEFT(K94,3)&amp;"'!D29"),IF(LEN(J101)=2,INDIRECT("'"&amp;K101&amp;"-"&amp;LEFT(K94,3)&amp;"'!D30"),VLOOKUP(J101,'U17 Non Counters'!$B$3:$D$86,2,FALSE))),"")</f>
        <v>0</v>
      </c>
      <c r="M101" s="145"/>
      <c r="N101" s="145"/>
      <c r="O101" s="88" t="str">
        <f>IF(LEFT(K94,3)="U20","",IF(J101="","",IF(OR(M101="NH",M101="NJ",M101="NT"),"",IF(LEN(J101)=3,"",IF(MAX(O96:O100)&lt;&gt;8,8,MIN(O96:O100)-1)))))</f>
        <v/>
      </c>
    </row>
    <row r="102" spans="1:15" x14ac:dyDescent="0.3">
      <c r="A102" s="88">
        <v>7</v>
      </c>
      <c r="B102" s="35"/>
      <c r="C102" s="89" t="str">
        <f>IF(B102="","",IF(LEN(B102)=3,CONCATENATE("NC-",VLOOKUP(B102,'U17 Non Counters'!$B$3:$D$86,3,FALSE)),VLOOKUP(B102,Teams!$A$12:$B$29,2,FALSE)))</f>
        <v/>
      </c>
      <c r="D102" s="90">
        <f ca="1">IFERROR(IF(LEN(B102)=1,INDIRECT("'"&amp;C102&amp;"-"&amp;LEFT(C94,3)&amp;"'!D29"),IF(LEN(B102)=2,INDIRECT("'"&amp;C102&amp;"-"&amp;LEFT(C94,3)&amp;"'!D30"),VLOOKUP(B102,'U17 Non Counters'!$B$3:$D$86,2,FALSE))),"")</f>
        <v>0</v>
      </c>
      <c r="E102" s="145"/>
      <c r="F102" s="145"/>
      <c r="G102" s="88" t="str">
        <f>IF(LEFT(C94,3)="U20","",IF(B102="","",IF(OR(E102="NH",E102="NJ",E102="NT"),"",IF(LEN(B102)=3,"",IF(MAX(G96:G101)&lt;&gt;8,8,MIN(G96:G101)-1)))))</f>
        <v/>
      </c>
      <c r="I102" s="88">
        <v>7</v>
      </c>
      <c r="J102" s="35"/>
      <c r="K102" s="89" t="str">
        <f>IF(J102="","",IF(LEN(J102)=3,CONCATENATE("NC-",VLOOKUP(J102,'U17 Non Counters'!$B$3:$D$86,3,FALSE)),VLOOKUP(J102,Teams!$A$12:$B$29,2,FALSE)))</f>
        <v/>
      </c>
      <c r="L102" s="90">
        <f ca="1">IFERROR(IF(LEN(J102)=1,INDIRECT("'"&amp;K102&amp;"-"&amp;LEFT(K94,3)&amp;"'!D29"),IF(LEN(J102)=2,INDIRECT("'"&amp;K102&amp;"-"&amp;LEFT(K94,3)&amp;"'!D30"),VLOOKUP(J102,'U17 Non Counters'!$B$3:$D$86,2,FALSE))),"")</f>
        <v>0</v>
      </c>
      <c r="M102" s="145"/>
      <c r="N102" s="145"/>
      <c r="O102" s="88" t="str">
        <f>IF(LEFT(K94,3)="U20","",IF(J102="","",IF(OR(M102="NH",M102="NJ",M102="NT"),"",IF(LEN(J102)=3,"",IF(MAX(O96:O101)&lt;&gt;8,8,MIN(O96:O101)-1)))))</f>
        <v/>
      </c>
    </row>
    <row r="103" spans="1:15" x14ac:dyDescent="0.3">
      <c r="A103" s="88">
        <v>8</v>
      </c>
      <c r="B103" s="35"/>
      <c r="C103" s="89" t="str">
        <f>IF(B103="","",IF(LEN(B103)=3,CONCATENATE("NC-",VLOOKUP(B103,'U17 Non Counters'!$B$3:$D$86,3,FALSE)),VLOOKUP(B103,Teams!$A$12:$B$29,2,FALSE)))</f>
        <v/>
      </c>
      <c r="D103" s="90">
        <f ca="1">IFERROR(IF(LEN(B103)=1,INDIRECT("'"&amp;C103&amp;"-"&amp;LEFT(C94,3)&amp;"'!D29"),IF(LEN(B103)=2,INDIRECT("'"&amp;C103&amp;"-"&amp;LEFT(C94,3)&amp;"'!D30"),VLOOKUP(B103,'U17 Non Counters'!$B$3:$D$86,2,FALSE))),"")</f>
        <v>0</v>
      </c>
      <c r="E103" s="145"/>
      <c r="F103" s="145"/>
      <c r="G103" s="88" t="str">
        <f>IF(LEFT(C94,3)="U20","",IF(B103="","",IF(OR(E103="NH",E103="NJ",E103="NT"),"",IF(LEN(B103)=3,"",IF(MAX(G96:G102)&lt;&gt;8,8,MIN(G96:G102)-1)))))</f>
        <v/>
      </c>
      <c r="I103" s="88">
        <v>8</v>
      </c>
      <c r="J103" s="35"/>
      <c r="K103" s="89" t="str">
        <f>IF(J103="","",IF(LEN(J103)=3,CONCATENATE("NC-",VLOOKUP(J103,'U17 Non Counters'!$B$3:$D$86,3,FALSE)),VLOOKUP(J103,Teams!$A$12:$B$29,2,FALSE)))</f>
        <v/>
      </c>
      <c r="L103" s="90">
        <f ca="1">IFERROR(IF(LEN(J103)=1,INDIRECT("'"&amp;K103&amp;"-"&amp;LEFT(K94,3)&amp;"'!D29"),IF(LEN(J103)=2,INDIRECT("'"&amp;K103&amp;"-"&amp;LEFT(K94,3)&amp;"'!D30"),VLOOKUP(J103,'U17 Non Counters'!$B$3:$D$86,2,FALSE))),"")</f>
        <v>0</v>
      </c>
      <c r="M103" s="145"/>
      <c r="N103" s="145"/>
      <c r="O103" s="88" t="str">
        <f>IF(LEFT(K94,3)="U20","",IF(J103="","",IF(OR(M103="NH",M103="NJ",M103="NT"),"",IF(LEN(J103)=3,"",IF(MAX(O96:O102)&lt;&gt;8,8,MIN(O96:O102)-1)))))</f>
        <v/>
      </c>
    </row>
    <row r="104" spans="1:15" x14ac:dyDescent="0.3">
      <c r="A104" s="98"/>
      <c r="B104" s="98"/>
      <c r="C104" s="99"/>
      <c r="D104" s="93"/>
      <c r="E104" s="153"/>
      <c r="F104" s="153"/>
      <c r="G104" s="98"/>
      <c r="H104" s="93"/>
      <c r="I104" s="98"/>
      <c r="J104" s="98"/>
      <c r="K104" s="99"/>
      <c r="L104" s="93"/>
      <c r="M104" s="153"/>
      <c r="N104" s="153"/>
      <c r="O104" s="98"/>
    </row>
    <row r="105" spans="1:15" x14ac:dyDescent="0.3">
      <c r="A105" s="118"/>
      <c r="B105" s="233"/>
      <c r="C105" s="120" t="str">
        <f>CONCATENATE("U20W ",'AAAC-U20'!F23," A String")</f>
        <v>U20W Pole Vault A String</v>
      </c>
      <c r="D105" s="120"/>
      <c r="E105" s="150"/>
      <c r="F105" s="150"/>
      <c r="G105" s="121"/>
      <c r="H105" s="87"/>
      <c r="I105" s="118"/>
      <c r="J105" s="233"/>
      <c r="K105" s="120" t="str">
        <f>CONCATENATE("U20W ",'AAAC-U20'!F23, " B String")</f>
        <v>U20W Pole Vault B String</v>
      </c>
      <c r="L105" s="120"/>
      <c r="M105" s="150"/>
      <c r="N105" s="150"/>
      <c r="O105" s="121"/>
    </row>
    <row r="106" spans="1:15" s="93" customFormat="1" x14ac:dyDescent="0.3">
      <c r="A106" s="122"/>
      <c r="B106" s="117" t="s">
        <v>23</v>
      </c>
      <c r="C106" s="117" t="s">
        <v>17</v>
      </c>
      <c r="D106" s="117" t="s">
        <v>20</v>
      </c>
      <c r="E106" s="148" t="s">
        <v>21</v>
      </c>
      <c r="F106" s="148"/>
      <c r="G106" s="123" t="s">
        <v>22</v>
      </c>
      <c r="H106" s="87"/>
      <c r="I106" s="122"/>
      <c r="J106" s="117" t="s">
        <v>23</v>
      </c>
      <c r="K106" s="117" t="s">
        <v>17</v>
      </c>
      <c r="L106" s="117" t="s">
        <v>20</v>
      </c>
      <c r="M106" s="148" t="s">
        <v>21</v>
      </c>
      <c r="N106" s="148"/>
      <c r="O106" s="123" t="s">
        <v>22</v>
      </c>
    </row>
    <row r="107" spans="1:15" s="87" customFormat="1" x14ac:dyDescent="0.3">
      <c r="A107" s="88">
        <v>1</v>
      </c>
      <c r="B107" s="35"/>
      <c r="C107" s="89" t="str">
        <f>IF(B107="","",IF(LEN(B107)=3,CONCATENATE("NC-",VLOOKUP(B107,'U20 Non Counters'!$G$3:$I$86,3,FALSE)),VLOOKUP(B107,Teams!$A$12:$B$29,2,FALSE)))</f>
        <v/>
      </c>
      <c r="D107" s="90">
        <f ca="1">IFERROR(IF(LEN(B107)=1,INDIRECT("'"&amp;C107&amp;"-"&amp;LEFT(C105,3)&amp;"'!H23"),IF(LEN(B107)=2,INDIRECT("'"&amp;C107&amp;"-"&amp;LEFT(C105,3)&amp;"'!H24"),VLOOKUP(B107,'U20 Non Counters'!$G$3:$I$86,2,FALSE))),"")</f>
        <v>0</v>
      </c>
      <c r="E107" s="145"/>
      <c r="F107" s="145"/>
      <c r="G107" s="88" t="str">
        <f>IF(LEFT(C105,3)="U20","",IF(B107="","",IF(OR(E107="NH",E107="NJ",E107="NT"),"",IF(LEN(B107)=3,"",8))))</f>
        <v/>
      </c>
      <c r="H107" s="83"/>
      <c r="I107" s="88">
        <v>1</v>
      </c>
      <c r="J107" s="35"/>
      <c r="K107" s="89" t="str">
        <f>IF(J107="","",IF(LEN(J107)=3,CONCATENATE("NC-",VLOOKUP(J107,'U20 Non Counters'!$B$3:$D$86,3,FALSE)),VLOOKUP(J107,Teams!$A$12:$B$29,2,FALSE)))</f>
        <v/>
      </c>
      <c r="L107" s="90">
        <f ca="1">IFERROR(IF(LEN(J107)=1,INDIRECT("'"&amp;K107&amp;"-"&amp;LEFT(K105,3)&amp;"'!H23"),IF(LEN(J107)=2,INDIRECT("'"&amp;K107&amp;"-"&amp;LEFT(K105,3)&amp;"'!H24"),VLOOKUP(J107,'U20 Non Counters'!$G$3:$I$86,2,FALSE))),"")</f>
        <v>0</v>
      </c>
      <c r="M107" s="145"/>
      <c r="N107" s="145"/>
      <c r="O107" s="88" t="str">
        <f>IF(LEFT(K105,3)="U20","",IF(J107="","",IF(OR(M107="NH",M107="NJ",M107="NT"),"",IF(LEN(J107)=3,"",8))))</f>
        <v/>
      </c>
    </row>
    <row r="108" spans="1:15" x14ac:dyDescent="0.3">
      <c r="A108" s="88">
        <v>2</v>
      </c>
      <c r="B108" s="35"/>
      <c r="C108" s="89" t="str">
        <f>IF(B108="","",IF(LEN(B108)=3,CONCATENATE("NC-",VLOOKUP(B108,'U20 Non Counters'!$G$3:$I$86,3,FALSE)),VLOOKUP(B108,Teams!$A$12:$B$29,2,FALSE)))</f>
        <v/>
      </c>
      <c r="D108" s="90">
        <f ca="1">IFERROR(IF(LEN(B108)=1,INDIRECT("'"&amp;C108&amp;"-"&amp;LEFT(C105,3)&amp;"'!H23"),IF(LEN(B108)=2,INDIRECT("'"&amp;C108&amp;"-"&amp;LEFT(C105,3)&amp;"'!H24"),VLOOKUP(B108,'U20 Non Counters'!$G$3:$I$86,2,FALSE))),"")</f>
        <v>0</v>
      </c>
      <c r="E108" s="145"/>
      <c r="F108" s="145"/>
      <c r="G108" s="88" t="str">
        <f>IF(LEFT(C105,3)="U20","",IF(B108="","",IF(OR(E108="NH",E108="NJ",E108="NT"),"",IF(LEN(B108)=3,"",IF(G107="",8,MIN(G107)-1)))))</f>
        <v/>
      </c>
      <c r="I108" s="88">
        <v>2</v>
      </c>
      <c r="J108" s="35"/>
      <c r="K108" s="89" t="str">
        <f>IF(J108="","",IF(LEN(J108)=3,CONCATENATE("NC-",VLOOKUP(J108,'U20 Non Counters'!$B$3:$D$86,3,FALSE)),VLOOKUP(J108,Teams!$A$12:$B$29,2,FALSE)))</f>
        <v/>
      </c>
      <c r="L108" s="90">
        <f ca="1">IFERROR(IF(LEN(J108)=1,INDIRECT("'"&amp;K108&amp;"-"&amp;LEFT(K105,3)&amp;"'!H23"),IF(LEN(J108)=2,INDIRECT("'"&amp;K108&amp;"-"&amp;LEFT(K105,3)&amp;"'!H24"),VLOOKUP(J108,'U20 Non Counters'!$G$3:$I$86,2,FALSE))),"")</f>
        <v>0</v>
      </c>
      <c r="M108" s="145"/>
      <c r="N108" s="145"/>
      <c r="O108" s="88" t="str">
        <f>IF(LEFT(K105,3)="U20","",IF(J108="","",IF(OR(M108="NH",M108="NJ",M108="NT"),"",IF(LEN(J108)=3,"",IF(O107="",8,MIN(O107)-1)))))</f>
        <v/>
      </c>
    </row>
    <row r="109" spans="1:15" x14ac:dyDescent="0.3">
      <c r="A109" s="88">
        <v>3</v>
      </c>
      <c r="B109" s="35"/>
      <c r="C109" s="89" t="str">
        <f>IF(B109="","",IF(LEN(B109)=3,CONCATENATE("NC-",VLOOKUP(B109,'U20 Non Counters'!$G$3:$I$86,3,FALSE)),VLOOKUP(B109,Teams!$A$12:$B$29,2,FALSE)))</f>
        <v/>
      </c>
      <c r="D109" s="90">
        <f ca="1">IFERROR(IF(LEN(B109)=1,INDIRECT("'"&amp;C109&amp;"-"&amp;LEFT(C105,3)&amp;"'!H23"),IF(LEN(B109)=2,INDIRECT("'"&amp;C109&amp;"-"&amp;LEFT(C105,3)&amp;"'!H24"),VLOOKUP(B109,'U20 Non Counters'!$G$3:$I$86,2,FALSE))),"")</f>
        <v>0</v>
      </c>
      <c r="E109" s="145"/>
      <c r="F109" s="145"/>
      <c r="G109" s="88" t="str">
        <f>IF(LEFT(C105,3)="U20","",IF(B109="","",IF(OR(E109="NH",E109="NJ",E109="NT"),"",IF(LEN(B109)=3,"",IF(MAX(G107:G108)&lt;&gt;8,8,MIN(G107:G108)-1)))))</f>
        <v/>
      </c>
      <c r="I109" s="88">
        <v>3</v>
      </c>
      <c r="J109" s="35"/>
      <c r="K109" s="89" t="str">
        <f>IF(J109="","",IF(LEN(J109)=3,CONCATENATE("NC-",VLOOKUP(J109,'U20 Non Counters'!$B$3:$D$86,3,FALSE)),VLOOKUP(J109,Teams!$A$12:$B$29,2,FALSE)))</f>
        <v/>
      </c>
      <c r="L109" s="90">
        <f ca="1">IFERROR(IF(LEN(J109)=1,INDIRECT("'"&amp;K109&amp;"-"&amp;LEFT(K105,3)&amp;"'!H23"),IF(LEN(J109)=2,INDIRECT("'"&amp;K109&amp;"-"&amp;LEFT(K105,3)&amp;"'!H24"),VLOOKUP(J109,'U20 Non Counters'!$G$3:$I$86,2,FALSE))),"")</f>
        <v>0</v>
      </c>
      <c r="M109" s="145"/>
      <c r="N109" s="145"/>
      <c r="O109" s="88" t="str">
        <f>IF(LEFT(K105,3)="U20","",IF(J109="","",IF(OR(M109="NH",M109="NJ",M109="NT"),"",IF(LEN(J109)=3,"",IF(MAX(O107:O108)&lt;&gt;8,8,MIN(O107:O108)-1)))))</f>
        <v/>
      </c>
    </row>
    <row r="110" spans="1:15" x14ac:dyDescent="0.3">
      <c r="A110" s="88">
        <v>4</v>
      </c>
      <c r="B110" s="35"/>
      <c r="C110" s="89" t="str">
        <f>IF(B110="","",IF(LEN(B110)=3,CONCATENATE("NC-",VLOOKUP(B110,'U20 Non Counters'!$G$3:$I$86,3,FALSE)),VLOOKUP(B110,Teams!$A$12:$B$29,2,FALSE)))</f>
        <v/>
      </c>
      <c r="D110" s="90">
        <f ca="1">IFERROR(IF(LEN(B110)=1,INDIRECT("'"&amp;C110&amp;"-"&amp;LEFT(C105,3)&amp;"'!H23"),IF(LEN(B110)=2,INDIRECT("'"&amp;C110&amp;"-"&amp;LEFT(C105,3)&amp;"'!H24"),VLOOKUP(B110,'U20 Non Counters'!$G$3:$I$86,2,FALSE))),"")</f>
        <v>0</v>
      </c>
      <c r="E110" s="145"/>
      <c r="F110" s="145"/>
      <c r="G110" s="88" t="str">
        <f>IF(LEFT(C105,3)="U20","",IF(B110="","",IF(OR(E110="NH",E110="NJ",E110="NT"),"",IF(LEN(B110)=3,"",IF(MAX(G107:G109)&lt;&gt;8,8,MIN(G107:G109)-1)))))</f>
        <v/>
      </c>
      <c r="I110" s="88">
        <v>4</v>
      </c>
      <c r="J110" s="35"/>
      <c r="K110" s="89" t="str">
        <f>IF(J110="","",IF(LEN(J110)=3,CONCATENATE("NC-",VLOOKUP(J110,'U20 Non Counters'!$B$3:$D$86,3,FALSE)),VLOOKUP(J110,Teams!$A$12:$B$29,2,FALSE)))</f>
        <v/>
      </c>
      <c r="L110" s="90">
        <f ca="1">IFERROR(IF(LEN(J110)=1,INDIRECT("'"&amp;K110&amp;"-"&amp;LEFT(K105,3)&amp;"'!H23"),IF(LEN(J110)=2,INDIRECT("'"&amp;K110&amp;"-"&amp;LEFT(K105,3)&amp;"'!H24"),VLOOKUP(J110,'U20 Non Counters'!$G$3:$I$86,2,FALSE))),"")</f>
        <v>0</v>
      </c>
      <c r="M110" s="145"/>
      <c r="N110" s="145"/>
      <c r="O110" s="88" t="str">
        <f>IF(LEFT(K105,3)="U20","",IF(J110="","",IF(OR(M110="NH",M110="NJ",M110="NT"),"",IF(LEN(J110)=3,"",IF(MAX(O107:O109)&lt;&gt;8,8,MIN(O107:O109)-1)))))</f>
        <v/>
      </c>
    </row>
    <row r="111" spans="1:15" x14ac:dyDescent="0.3">
      <c r="A111" s="88">
        <v>5</v>
      </c>
      <c r="B111" s="35"/>
      <c r="C111" s="89" t="str">
        <f>IF(B111="","",IF(LEN(B111)=3,CONCATENATE("NC-",VLOOKUP(B111,'U20 Non Counters'!$G$3:$I$86,3,FALSE)),VLOOKUP(B111,Teams!$A$12:$B$29,2,FALSE)))</f>
        <v/>
      </c>
      <c r="D111" s="90">
        <f ca="1">IFERROR(IF(LEN(B111)=1,INDIRECT("'"&amp;C111&amp;"-"&amp;LEFT(C105,3)&amp;"'!H23"),IF(LEN(B111)=2,INDIRECT("'"&amp;C111&amp;"-"&amp;LEFT(C105,3)&amp;"'!H24"),VLOOKUP(B111,'U20 Non Counters'!$G$3:$I$86,2,FALSE))),"")</f>
        <v>0</v>
      </c>
      <c r="E111" s="145"/>
      <c r="F111" s="145"/>
      <c r="G111" s="88" t="str">
        <f>IF(LEFT(C105,3)="U20","",IF(B111="","",IF(OR(E111="NH",E111="NJ",E111="NT"),"",IF(LEN(B111)=3,"",IF(MAX(G107:G110)&lt;&gt;8,8,MIN(G107:G110)-1)))))</f>
        <v/>
      </c>
      <c r="I111" s="88">
        <v>5</v>
      </c>
      <c r="J111" s="35"/>
      <c r="K111" s="89" t="str">
        <f>IF(J111="","",IF(LEN(J111)=3,CONCATENATE("NC-",VLOOKUP(J111,'U20 Non Counters'!$B$3:$D$86,3,FALSE)),VLOOKUP(J111,Teams!$A$12:$B$29,2,FALSE)))</f>
        <v/>
      </c>
      <c r="L111" s="90">
        <f ca="1">IFERROR(IF(LEN(J111)=1,INDIRECT("'"&amp;K111&amp;"-"&amp;LEFT(K105,3)&amp;"'!H23"),IF(LEN(J111)=2,INDIRECT("'"&amp;K111&amp;"-"&amp;LEFT(K105,3)&amp;"'!H24"),VLOOKUP(J111,'U20 Non Counters'!$G$3:$I$86,2,FALSE))),"")</f>
        <v>0</v>
      </c>
      <c r="M111" s="145"/>
      <c r="N111" s="145"/>
      <c r="O111" s="88" t="str">
        <f>IF(LEFT(K105,3)="U20","",IF(J111="","",IF(OR(M111="NH",M111="NJ",M111="NT"),"",IF(LEN(J111)=3,"",IF(MAX(O107:O110)&lt;&gt;8,8,MIN(O107:O110)-1)))))</f>
        <v/>
      </c>
    </row>
    <row r="112" spans="1:15" x14ac:dyDescent="0.3">
      <c r="A112" s="88">
        <v>6</v>
      </c>
      <c r="B112" s="35"/>
      <c r="C112" s="89" t="str">
        <f>IF(B112="","",IF(LEN(B112)=3,CONCATENATE("NC-",VLOOKUP(B112,'U20 Non Counters'!$G$3:$I$86,3,FALSE)),VLOOKUP(B112,Teams!$A$12:$B$29,2,FALSE)))</f>
        <v/>
      </c>
      <c r="D112" s="90">
        <f ca="1">IFERROR(IF(LEN(B112)=1,INDIRECT("'"&amp;C112&amp;"-"&amp;LEFT(C105,3)&amp;"'!H23"),IF(LEN(B112)=2,INDIRECT("'"&amp;C112&amp;"-"&amp;LEFT(C105,3)&amp;"'!H24"),VLOOKUP(B112,'U20 Non Counters'!$G$3:$I$86,2,FALSE))),"")</f>
        <v>0</v>
      </c>
      <c r="E112" s="145"/>
      <c r="F112" s="145"/>
      <c r="G112" s="88" t="str">
        <f>IF(LEFT(C105,3)="U20","",IF(B112="","",IF(OR(E112="NH",E112="NJ",E112="NT"),"",IF(LEN(B112)=3,"",IF(MAX(G107:G111)&lt;&gt;8,8,MIN(G107:G111)-1)))))</f>
        <v/>
      </c>
      <c r="I112" s="88">
        <v>6</v>
      </c>
      <c r="J112" s="35"/>
      <c r="K112" s="89" t="str">
        <f>IF(J112="","",IF(LEN(J112)=3,CONCATENATE("NC-",VLOOKUP(J112,'U20 Non Counters'!$B$3:$D$86,3,FALSE)),VLOOKUP(J112,Teams!$A$12:$B$29,2,FALSE)))</f>
        <v/>
      </c>
      <c r="L112" s="90">
        <f ca="1">IFERROR(IF(LEN(J112)=1,INDIRECT("'"&amp;K112&amp;"-"&amp;LEFT(K105,3)&amp;"'!H23"),IF(LEN(J112)=2,INDIRECT("'"&amp;K112&amp;"-"&amp;LEFT(K105,3)&amp;"'!H24"),VLOOKUP(J112,'U20 Non Counters'!$G$3:$I$86,2,FALSE))),"")</f>
        <v>0</v>
      </c>
      <c r="M112" s="145"/>
      <c r="N112" s="145"/>
      <c r="O112" s="88" t="str">
        <f>IF(LEFT(K105,3)="U20","",IF(J112="","",IF(OR(M112="NH",M112="NJ",M112="NT"),"",IF(LEN(J112)=3,"",IF(MAX(O107:O111)&lt;&gt;8,8,MIN(O107:O111)-1)))))</f>
        <v/>
      </c>
    </row>
    <row r="113" spans="1:15" x14ac:dyDescent="0.3">
      <c r="A113" s="88">
        <v>7</v>
      </c>
      <c r="B113" s="35"/>
      <c r="C113" s="89" t="str">
        <f>IF(B113="","",IF(LEN(B113)=3,CONCATENATE("NC-",VLOOKUP(B113,'U20 Non Counters'!$G$3:$I$86,3,FALSE)),VLOOKUP(B113,Teams!$A$12:$B$29,2,FALSE)))</f>
        <v/>
      </c>
      <c r="D113" s="90">
        <f ca="1">IFERROR(IF(LEN(B113)=1,INDIRECT("'"&amp;C113&amp;"-"&amp;LEFT(C105,3)&amp;"'!H23"),IF(LEN(B113)=2,INDIRECT("'"&amp;C113&amp;"-"&amp;LEFT(C105,3)&amp;"'!H24"),VLOOKUP(B113,'U20 Non Counters'!$G$3:$I$86,2,FALSE))),"")</f>
        <v>0</v>
      </c>
      <c r="E113" s="145"/>
      <c r="F113" s="145"/>
      <c r="G113" s="88" t="str">
        <f>IF(LEFT(C105,3)="U20","",IF(B113="","",IF(OR(E113="NH",E113="NJ",E113="NT"),"",IF(LEN(B113)=3,"",IF(MAX(G107:G112)&lt;&gt;8,8,MIN(G107:G112)-1)))))</f>
        <v/>
      </c>
      <c r="I113" s="88">
        <v>7</v>
      </c>
      <c r="J113" s="35"/>
      <c r="K113" s="89" t="str">
        <f>IF(J113="","",IF(LEN(J113)=3,CONCATENATE("NC-",VLOOKUP(J113,'U20 Non Counters'!$B$3:$D$86,3,FALSE)),VLOOKUP(J113,Teams!$A$12:$B$29,2,FALSE)))</f>
        <v/>
      </c>
      <c r="L113" s="90">
        <f ca="1">IFERROR(IF(LEN(J113)=1,INDIRECT("'"&amp;K113&amp;"-"&amp;LEFT(K105,3)&amp;"'!H23"),IF(LEN(J113)=2,INDIRECT("'"&amp;K113&amp;"-"&amp;LEFT(K105,3)&amp;"'!H24"),VLOOKUP(J113,'U20 Non Counters'!$G$3:$I$86,2,FALSE))),"")</f>
        <v>0</v>
      </c>
      <c r="M113" s="145"/>
      <c r="N113" s="145"/>
      <c r="O113" s="88" t="str">
        <f>IF(LEFT(K105,3)="U20","",IF(J113="","",IF(OR(M113="NH",M113="NJ",M113="NT"),"",IF(LEN(J113)=3,"",IF(MAX(O107:O112)&lt;&gt;8,8,MIN(O107:O112)-1)))))</f>
        <v/>
      </c>
    </row>
    <row r="114" spans="1:15" x14ac:dyDescent="0.3">
      <c r="A114" s="88">
        <v>8</v>
      </c>
      <c r="B114" s="35"/>
      <c r="C114" s="89" t="str">
        <f>IF(B114="","",IF(LEN(B114)=3,CONCATENATE("NC-",VLOOKUP(B114,'U20 Non Counters'!$G$3:$I$86,3,FALSE)),VLOOKUP(B114,Teams!$A$12:$B$29,2,FALSE)))</f>
        <v/>
      </c>
      <c r="D114" s="90">
        <f ca="1">IFERROR(IF(LEN(B114)=1,INDIRECT("'"&amp;C114&amp;"-"&amp;LEFT(C105,3)&amp;"'!H23"),IF(LEN(B114)=2,INDIRECT("'"&amp;C114&amp;"-"&amp;LEFT(C105,3)&amp;"'!H24"),VLOOKUP(B114,'U20 Non Counters'!$G$3:$I$86,2,FALSE))),"")</f>
        <v>0</v>
      </c>
      <c r="E114" s="145"/>
      <c r="F114" s="145"/>
      <c r="G114" s="88" t="str">
        <f>IF(LEFT(C105,3)="U20","",IF(B114="","",IF(OR(E114="NH",E114="NJ",E114="NT"),"",IF(LEN(B114)=3,"",IF(MAX(G107:G113)&lt;&gt;8,8,MIN(G107:G113)-1)))))</f>
        <v/>
      </c>
      <c r="I114" s="88">
        <v>8</v>
      </c>
      <c r="J114" s="35"/>
      <c r="K114" s="89" t="str">
        <f>IF(J114="","",IF(LEN(J114)=3,CONCATENATE("NC-",VLOOKUP(J114,'U20 Non Counters'!$B$3:$D$86,3,FALSE)),VLOOKUP(J114,Teams!$A$12:$B$29,2,FALSE)))</f>
        <v/>
      </c>
      <c r="L114" s="90">
        <f ca="1">IFERROR(IF(LEN(J114)=1,INDIRECT("'"&amp;K114&amp;"-"&amp;LEFT(K105,3)&amp;"'!H23"),IF(LEN(J114)=2,INDIRECT("'"&amp;K114&amp;"-"&amp;LEFT(K105,3)&amp;"'!H24"),VLOOKUP(J114,'U20 Non Counters'!$G$3:$I$86,2,FALSE))),"")</f>
        <v>0</v>
      </c>
      <c r="M114" s="145"/>
      <c r="N114" s="145"/>
      <c r="O114" s="88" t="str">
        <f>IF(LEFT(K105,3)="U20","",IF(J114="","",IF(OR(M114="NH",M114="NJ",M114="NT"),"",IF(LEN(J114)=3,"",IF(MAX(O107:O113)&lt;&gt;8,8,MIN(O107:O113)-1)))))</f>
        <v/>
      </c>
    </row>
    <row r="115" spans="1:15" x14ac:dyDescent="0.3">
      <c r="A115" s="91"/>
      <c r="B115" s="115"/>
      <c r="C115" s="92"/>
      <c r="D115" s="92"/>
      <c r="E115" s="151"/>
      <c r="F115" s="151"/>
      <c r="G115" s="91"/>
      <c r="H115" s="93"/>
      <c r="I115" s="91"/>
      <c r="J115" s="115"/>
      <c r="K115" s="92"/>
      <c r="L115" s="92"/>
      <c r="M115" s="151"/>
      <c r="N115" s="151"/>
      <c r="O115" s="91"/>
    </row>
    <row r="116" spans="1:15" s="93" customFormat="1" x14ac:dyDescent="0.3">
      <c r="A116" s="118"/>
      <c r="B116" s="233"/>
      <c r="C116" s="120" t="str">
        <f>CONCATENATE("U20W ",'AAAC-U20'!F25," A String")</f>
        <v>U20W Long Jump A String</v>
      </c>
      <c r="D116" s="120"/>
      <c r="E116" s="150"/>
      <c r="F116" s="150"/>
      <c r="G116" s="121"/>
      <c r="H116" s="87"/>
      <c r="I116" s="118"/>
      <c r="J116" s="233"/>
      <c r="K116" s="120" t="str">
        <f>CONCATENATE("U20W ",'AAAC-U20'!F25," B String")</f>
        <v>U20W Long Jump B String</v>
      </c>
      <c r="L116" s="120"/>
      <c r="M116" s="150"/>
      <c r="N116" s="150"/>
      <c r="O116" s="121"/>
    </row>
    <row r="117" spans="1:15" s="87" customFormat="1" x14ac:dyDescent="0.3">
      <c r="A117" s="122"/>
      <c r="B117" s="117" t="s">
        <v>23</v>
      </c>
      <c r="C117" s="117" t="s">
        <v>17</v>
      </c>
      <c r="D117" s="117" t="s">
        <v>20</v>
      </c>
      <c r="E117" s="148" t="s">
        <v>21</v>
      </c>
      <c r="F117" s="148"/>
      <c r="G117" s="123" t="s">
        <v>22</v>
      </c>
      <c r="I117" s="122"/>
      <c r="J117" s="117" t="s">
        <v>23</v>
      </c>
      <c r="K117" s="117" t="s">
        <v>17</v>
      </c>
      <c r="L117" s="117" t="s">
        <v>20</v>
      </c>
      <c r="M117" s="148" t="s">
        <v>21</v>
      </c>
      <c r="N117" s="148"/>
      <c r="O117" s="123" t="s">
        <v>22</v>
      </c>
    </row>
    <row r="118" spans="1:15" x14ac:dyDescent="0.3">
      <c r="A118" s="88">
        <v>1</v>
      </c>
      <c r="B118" s="35">
        <v>6</v>
      </c>
      <c r="C118" s="89" t="str">
        <f>IF(B118="","",IF(LEN(B118)=3,CONCATENATE("NC-",VLOOKUP(B118,'U20 Non Counters'!$G$3:$I$86,3,FALSE)),VLOOKUP(B118,Teams!$A$12:$B$29,2,FALSE)))</f>
        <v>ISA</v>
      </c>
      <c r="D118" s="90" t="str">
        <f ca="1">IFERROR(IF(LEN(B118)=1,INDIRECT("'"&amp;C118&amp;"-"&amp;LEFT(C116,3)&amp;"'!H25"),IF(LEN(B118)=2,INDIRECT("'"&amp;C118&amp;"-"&amp;LEFT(C116,3)&amp;"'!H26"),VLOOKUP(B118,'U20 Non Counters'!$G$3:$I$86,2,FALSE))),"")</f>
        <v>Heather MacKinnon</v>
      </c>
      <c r="E118" s="145" t="s">
        <v>499</v>
      </c>
      <c r="F118" s="145"/>
      <c r="G118" s="88" t="str">
        <f>IF(LEFT(C116,3)="U20","",IF(B118="","",IF(OR(E118="NH",E118="NJ",E118="NT"),"",IF(LEN(B118)=3,"",8))))</f>
        <v/>
      </c>
      <c r="I118" s="88">
        <v>1</v>
      </c>
      <c r="J118" s="35">
        <v>4</v>
      </c>
      <c r="K118" s="89" t="str">
        <f>IF(J118="","",IF(LEN(J118)=3,CONCATENATE("NC-",VLOOKUP(J118,'U20 Non Counters'!$G$3:$I$86,3,FALSE)),VLOOKUP(J118,Teams!$A$12:$B$29,2,FALSE)))</f>
        <v>DHH</v>
      </c>
      <c r="L118" s="90" t="str">
        <f ca="1">IFERROR(IF(LEN(J118)=1,INDIRECT("'"&amp;K118&amp;"-"&amp;LEFT(K116,3)&amp;"'!H25"),IF(LEN(J118)=2,INDIRECT("'"&amp;K118&amp;"-"&amp;LEFT(K116,3)&amp;"'!H26"),VLOOKUP(J118,'U20 Non Counters'!$G$3:$I$86,2,FALSE))),"")</f>
        <v>Phoebe Moncur</v>
      </c>
      <c r="M118" s="145" t="s">
        <v>502</v>
      </c>
      <c r="N118" s="145"/>
      <c r="O118" s="88" t="str">
        <f>IF(LEFT(K116,3)="U20","",IF(J118="","",IF(OR(M118="NH",M118="NJ",M118="NT"),"",IF(LEN(J118)=3,"",8))))</f>
        <v/>
      </c>
    </row>
    <row r="119" spans="1:15" x14ac:dyDescent="0.3">
      <c r="A119" s="88">
        <v>2</v>
      </c>
      <c r="B119" s="35">
        <v>8</v>
      </c>
      <c r="C119" s="89" t="str">
        <f>IF(B119="","",IF(LEN(B119)=3,CONCATENATE("NC-",VLOOKUP(B119,'U20 Non Counters'!$G$3:$I$86,3,FALSE)),VLOOKUP(B119,Teams!$A$12:$B$29,2,FALSE)))</f>
        <v>TN</v>
      </c>
      <c r="D119" s="90" t="str">
        <f ca="1">IFERROR(IF(LEN(B119)=1,INDIRECT("'"&amp;C119&amp;"-"&amp;LEFT(C116,3)&amp;"'!H25"),IF(LEN(B119)=2,INDIRECT("'"&amp;C119&amp;"-"&amp;LEFT(C116,3)&amp;"'!H26"),VLOOKUP(B119,'U20 Non Counters'!$G$3:$I$86,2,FALSE))),"")</f>
        <v>MAIRI WEIR</v>
      </c>
      <c r="E119" s="145" t="s">
        <v>500</v>
      </c>
      <c r="F119" s="145"/>
      <c r="G119" s="88" t="str">
        <f>IF(LEFT(C116,3)="U20","",IF(B119="","",IF(OR(E119="NH",E119="NJ",E119="NT"),"",IF(LEN(B119)=3,"",IF(G118="",8,MIN(G118)-1)))))</f>
        <v/>
      </c>
      <c r="I119" s="88">
        <v>2</v>
      </c>
      <c r="J119" s="35">
        <v>88</v>
      </c>
      <c r="K119" s="89" t="str">
        <f>IF(J119="","",IF(LEN(J119)=3,CONCATENATE("NC-",VLOOKUP(J119,'U20 Non Counters'!$G$3:$I$86,3,FALSE)),VLOOKUP(J119,Teams!$A$12:$B$29,2,FALSE)))</f>
        <v>TN</v>
      </c>
      <c r="L119" s="90" t="str">
        <f ca="1">IFERROR(IF(LEN(J119)=1,INDIRECT("'"&amp;K119&amp;"-"&amp;LEFT(K116,3)&amp;"'!H25"),IF(LEN(J119)=2,INDIRECT("'"&amp;K119&amp;"-"&amp;LEFT(K116,3)&amp;"'!H26"),VLOOKUP(J119,'U20 Non Counters'!$G$3:$I$86,2,FALSE))),"")</f>
        <v>HEATHER WELSH</v>
      </c>
      <c r="M119" s="145" t="s">
        <v>503</v>
      </c>
      <c r="N119" s="145"/>
      <c r="O119" s="88" t="str">
        <f>IF(LEFT(K116,3)="U20","",IF(J119="","",IF(OR(M119="NH",M119="NJ",M119="NT"),"",IF(LEN(J119)=3,"",IF(O118="",8,MIN(O118)-1)))))</f>
        <v/>
      </c>
    </row>
    <row r="120" spans="1:15" x14ac:dyDescent="0.3">
      <c r="A120" s="88">
        <v>3</v>
      </c>
      <c r="B120" s="35">
        <v>44</v>
      </c>
      <c r="C120" s="89" t="str">
        <f>IF(B120="","",IF(LEN(B120)=3,CONCATENATE("NC-",VLOOKUP(B120,'U20 Non Counters'!$G$3:$I$86,3,FALSE)),VLOOKUP(B120,Teams!$A$12:$B$29,2,FALSE)))</f>
        <v>DHH</v>
      </c>
      <c r="D120" s="90" t="str">
        <f ca="1">IFERROR(IF(LEN(B120)=1,INDIRECT("'"&amp;C120&amp;"-"&amp;LEFT(C116,3)&amp;"'!H25"),IF(LEN(B120)=2,INDIRECT("'"&amp;C120&amp;"-"&amp;LEFT(C116,3)&amp;"'!H26"),VLOOKUP(B120,'U20 Non Counters'!$G$3:$I$86,2,FALSE))),"")</f>
        <v>Chloe Brown</v>
      </c>
      <c r="E120" s="145" t="s">
        <v>501</v>
      </c>
      <c r="F120" s="145"/>
      <c r="G120" s="88" t="str">
        <f>IF(LEFT(C116,3)="U20","",IF(B120="","",IF(OR(E120="NH",E120="NJ",E120="NT"),"",IF(LEN(B120)=3,"",IF(MAX(G118:G119)&lt;&gt;8,8,MIN(G118:G119)-1)))))</f>
        <v/>
      </c>
      <c r="I120" s="88">
        <v>3</v>
      </c>
      <c r="J120" s="35"/>
      <c r="K120" s="89" t="str">
        <f>IF(J120="","",IF(LEN(J120)=3,CONCATENATE("NC-",VLOOKUP(J120,'U20 Non Counters'!$G$3:$I$86,3,FALSE)),VLOOKUP(J120,Teams!$A$12:$B$29,2,FALSE)))</f>
        <v/>
      </c>
      <c r="L120" s="90">
        <f ca="1">IFERROR(IF(LEN(J120)=1,INDIRECT("'"&amp;K120&amp;"-"&amp;LEFT(K116,3)&amp;"'!H25"),IF(LEN(J120)=2,INDIRECT("'"&amp;K120&amp;"-"&amp;LEFT(K116,3)&amp;"'!H26"),VLOOKUP(J120,'U20 Non Counters'!$G$3:$I$86,2,FALSE))),"")</f>
        <v>0</v>
      </c>
      <c r="M120" s="145"/>
      <c r="N120" s="145"/>
      <c r="O120" s="88" t="str">
        <f>IF(LEFT(K116,3)="U20","",IF(J120="","",IF(OR(M120="NH",M120="NJ",M120="NT"),"",IF(LEN(J120)=3,"",IF(MAX(O118:O119)&lt;&gt;8,8,MIN(O118:O119)-1)))))</f>
        <v/>
      </c>
    </row>
    <row r="121" spans="1:15" x14ac:dyDescent="0.3">
      <c r="A121" s="88">
        <v>4</v>
      </c>
      <c r="B121" s="35"/>
      <c r="C121" s="89" t="str">
        <f>IF(B121="","",IF(LEN(B121)=3,CONCATENATE("NC-",VLOOKUP(B121,'U20 Non Counters'!$G$3:$I$86,3,FALSE)),VLOOKUP(B121,Teams!$A$12:$B$29,2,FALSE)))</f>
        <v/>
      </c>
      <c r="D121" s="90">
        <f ca="1">IFERROR(IF(LEN(B121)=1,INDIRECT("'"&amp;C121&amp;"-"&amp;LEFT(C116,3)&amp;"'!H25"),IF(LEN(B121)=2,INDIRECT("'"&amp;C121&amp;"-"&amp;LEFT(C116,3)&amp;"'!H26"),VLOOKUP(B121,'U20 Non Counters'!$G$3:$I$86,2,FALSE))),"")</f>
        <v>0</v>
      </c>
      <c r="E121" s="145"/>
      <c r="F121" s="145"/>
      <c r="G121" s="88" t="str">
        <f>IF(LEFT(C116,3)="U20","",IF(B121="","",IF(OR(E121="NH",E121="NJ",E121="NT"),"",IF(LEN(B121)=3,"",IF(MAX(G118:G120)&lt;&gt;8,8,MIN(G118:G120)-1)))))</f>
        <v/>
      </c>
      <c r="I121" s="88">
        <v>4</v>
      </c>
      <c r="J121" s="35"/>
      <c r="K121" s="89" t="str">
        <f>IF(J121="","",IF(LEN(J121)=3,CONCATENATE("NC-",VLOOKUP(J121,'U20 Non Counters'!$G$3:$I$86,3,FALSE)),VLOOKUP(J121,Teams!$A$12:$B$29,2,FALSE)))</f>
        <v/>
      </c>
      <c r="L121" s="90">
        <f ca="1">IFERROR(IF(LEN(J121)=1,INDIRECT("'"&amp;K121&amp;"-"&amp;LEFT(K116,3)&amp;"'!H25"),IF(LEN(J121)=2,INDIRECT("'"&amp;K121&amp;"-"&amp;LEFT(K116,3)&amp;"'!H26"),VLOOKUP(J121,'U20 Non Counters'!$G$3:$I$86,2,FALSE))),"")</f>
        <v>0</v>
      </c>
      <c r="M121" s="145"/>
      <c r="N121" s="145"/>
      <c r="O121" s="88" t="str">
        <f>IF(LEFT(K116,3)="U20","",IF(J121="","",IF(OR(M121="NH",M121="NJ",M121="NT"),"",IF(LEN(J121)=3,"",IF(MAX(O118:O120)&lt;&gt;8,8,MIN(O118:O120)-1)))))</f>
        <v/>
      </c>
    </row>
    <row r="122" spans="1:15" x14ac:dyDescent="0.3">
      <c r="A122" s="88">
        <v>5</v>
      </c>
      <c r="B122" s="35"/>
      <c r="C122" s="89" t="str">
        <f>IF(B122="","",IF(LEN(B122)=3,CONCATENATE("NC-",VLOOKUP(B122,'U20 Non Counters'!$G$3:$I$86,3,FALSE)),VLOOKUP(B122,Teams!$A$12:$B$29,2,FALSE)))</f>
        <v/>
      </c>
      <c r="D122" s="90">
        <f ca="1">IFERROR(IF(LEN(B122)=1,INDIRECT("'"&amp;C122&amp;"-"&amp;LEFT(C116,3)&amp;"'!H25"),IF(LEN(B122)=2,INDIRECT("'"&amp;C122&amp;"-"&amp;LEFT(C116,3)&amp;"'!H26"),VLOOKUP(B122,'U20 Non Counters'!$G$3:$I$86,2,FALSE))),"")</f>
        <v>0</v>
      </c>
      <c r="E122" s="145"/>
      <c r="F122" s="145"/>
      <c r="G122" s="88" t="str">
        <f>IF(LEFT(C116,3)="U20","",IF(B122="","",IF(OR(E122="NH",E122="NJ",E122="NT"),"",IF(LEN(B122)=3,"",IF(MAX(G118:G121)&lt;&gt;8,8,MIN(G118:G121)-1)))))</f>
        <v/>
      </c>
      <c r="I122" s="88">
        <v>5</v>
      </c>
      <c r="J122" s="35"/>
      <c r="K122" s="89" t="str">
        <f>IF(J122="","",IF(LEN(J122)=3,CONCATENATE("NC-",VLOOKUP(J122,'U20 Non Counters'!$G$3:$I$86,3,FALSE)),VLOOKUP(J122,Teams!$A$12:$B$29,2,FALSE)))</f>
        <v/>
      </c>
      <c r="L122" s="90">
        <f ca="1">IFERROR(IF(LEN(J122)=1,INDIRECT("'"&amp;K122&amp;"-"&amp;LEFT(K116,3)&amp;"'!H25"),IF(LEN(J122)=2,INDIRECT("'"&amp;K122&amp;"-"&amp;LEFT(K116,3)&amp;"'!H26"),VLOOKUP(J122,'U20 Non Counters'!$G$3:$I$86,2,FALSE))),"")</f>
        <v>0</v>
      </c>
      <c r="M122" s="145"/>
      <c r="N122" s="145"/>
      <c r="O122" s="88" t="str">
        <f>IF(LEFT(K116,3)="U20","",IF(J122="","",IF(OR(M122="NH",M122="NJ",M122="NT"),"",IF(LEN(J122)=3,"",IF(MAX(O118:O121)&lt;&gt;8,8,MIN(O118:O121)-1)))))</f>
        <v/>
      </c>
    </row>
    <row r="123" spans="1:15" x14ac:dyDescent="0.3">
      <c r="A123" s="88">
        <v>6</v>
      </c>
      <c r="B123" s="35"/>
      <c r="C123" s="89" t="str">
        <f>IF(B123="","",IF(LEN(B123)=3,CONCATENATE("NC-",VLOOKUP(B123,'U20 Non Counters'!$G$3:$I$86,3,FALSE)),VLOOKUP(B123,Teams!$A$12:$B$29,2,FALSE)))</f>
        <v/>
      </c>
      <c r="D123" s="90">
        <f ca="1">IFERROR(IF(LEN(B123)=1,INDIRECT("'"&amp;C123&amp;"-"&amp;LEFT(C116,3)&amp;"'!H25"),IF(LEN(B123)=2,INDIRECT("'"&amp;C123&amp;"-"&amp;LEFT(C116,3)&amp;"'!H26"),VLOOKUP(B123,'U20 Non Counters'!$G$3:$I$86,2,FALSE))),"")</f>
        <v>0</v>
      </c>
      <c r="E123" s="145"/>
      <c r="F123" s="145"/>
      <c r="G123" s="88" t="str">
        <f>IF(LEFT(C116,3)="U20","",IF(B123="","",IF(OR(E123="NH",E123="NJ",E123="NT"),"",IF(LEN(B123)=3,"",IF(MAX(G118:G122)&lt;&gt;8,8,MIN(G118:G122)-1)))))</f>
        <v/>
      </c>
      <c r="I123" s="88">
        <v>6</v>
      </c>
      <c r="J123" s="35"/>
      <c r="K123" s="89" t="str">
        <f>IF(J123="","",IF(LEN(J123)=3,CONCATENATE("NC-",VLOOKUP(J123,'U20 Non Counters'!$G$3:$I$86,3,FALSE)),VLOOKUP(J123,Teams!$A$12:$B$29,2,FALSE)))</f>
        <v/>
      </c>
      <c r="L123" s="90">
        <f ca="1">IFERROR(IF(LEN(J123)=1,INDIRECT("'"&amp;K123&amp;"-"&amp;LEFT(K116,3)&amp;"'!H25"),IF(LEN(J123)=2,INDIRECT("'"&amp;K123&amp;"-"&amp;LEFT(K116,3)&amp;"'!H26"),VLOOKUP(J123,'U20 Non Counters'!$G$3:$I$86,2,FALSE))),"")</f>
        <v>0</v>
      </c>
      <c r="M123" s="145"/>
      <c r="N123" s="145"/>
      <c r="O123" s="88" t="str">
        <f>IF(LEFT(K116,3)="U20","",IF(J123="","",IF(OR(M123="NH",M123="NJ",M123="NT"),"",IF(LEN(J123)=3,"",IF(MAX(O118:O122)&lt;&gt;8,8,MIN(O118:O122)-1)))))</f>
        <v/>
      </c>
    </row>
    <row r="124" spans="1:15" x14ac:dyDescent="0.3">
      <c r="A124" s="88">
        <v>7</v>
      </c>
      <c r="B124" s="35"/>
      <c r="C124" s="89" t="str">
        <f>IF(B124="","",IF(LEN(B124)=3,CONCATENATE("NC-",VLOOKUP(B124,'U20 Non Counters'!$G$3:$I$86,3,FALSE)),VLOOKUP(B124,Teams!$A$12:$B$29,2,FALSE)))</f>
        <v/>
      </c>
      <c r="D124" s="90">
        <f ca="1">IFERROR(IF(LEN(B124)=1,INDIRECT("'"&amp;C124&amp;"-"&amp;LEFT(C116,3)&amp;"'!H25"),IF(LEN(B124)=2,INDIRECT("'"&amp;C124&amp;"-"&amp;LEFT(C116,3)&amp;"'!H26"),VLOOKUP(B124,'U20 Non Counters'!$G$3:$I$86,2,FALSE))),"")</f>
        <v>0</v>
      </c>
      <c r="E124" s="145"/>
      <c r="F124" s="145"/>
      <c r="G124" s="88" t="str">
        <f>IF(LEFT(C116,3)="U20","",IF(B124="","",IF(OR(E124="NH",E124="NJ",E124="NT"),"",IF(LEN(B124)=3,"",IF(MAX(G118:G123)&lt;&gt;8,8,MIN(G118:G123)-1)))))</f>
        <v/>
      </c>
      <c r="I124" s="88">
        <v>7</v>
      </c>
      <c r="J124" s="35"/>
      <c r="K124" s="89" t="str">
        <f>IF(J124="","",IF(LEN(J124)=3,CONCATENATE("NC-",VLOOKUP(J124,'U20 Non Counters'!$G$3:$I$86,3,FALSE)),VLOOKUP(J124,Teams!$A$12:$B$29,2,FALSE)))</f>
        <v/>
      </c>
      <c r="L124" s="90">
        <f ca="1">IFERROR(IF(LEN(J124)=1,INDIRECT("'"&amp;K124&amp;"-"&amp;LEFT(K116,3)&amp;"'!H25"),IF(LEN(J124)=2,INDIRECT("'"&amp;K124&amp;"-"&amp;LEFT(K116,3)&amp;"'!H26"),VLOOKUP(J124,'U20 Non Counters'!$G$3:$I$86,2,FALSE))),"")</f>
        <v>0</v>
      </c>
      <c r="M124" s="145"/>
      <c r="N124" s="145"/>
      <c r="O124" s="88" t="str">
        <f>IF(LEFT(K116,3)="U20","",IF(J124="","",IF(OR(M124="NH",M124="NJ",M124="NT"),"",IF(LEN(J124)=3,"",IF(MAX(O118:O123)&lt;&gt;8,8,MIN(O118:O123)-1)))))</f>
        <v/>
      </c>
    </row>
    <row r="125" spans="1:15" x14ac:dyDescent="0.3">
      <c r="A125" s="88">
        <v>8</v>
      </c>
      <c r="B125" s="35"/>
      <c r="C125" s="89" t="str">
        <f>IF(B125="","",IF(LEN(B125)=3,CONCATENATE("NC-",VLOOKUP(B125,'U20 Non Counters'!$G$3:$I$86,3,FALSE)),VLOOKUP(B125,Teams!$A$12:$B$29,2,FALSE)))</f>
        <v/>
      </c>
      <c r="D125" s="90">
        <f ca="1">IFERROR(IF(LEN(B125)=1,INDIRECT("'"&amp;C125&amp;"-"&amp;LEFT(C116,3)&amp;"'!H25"),IF(LEN(B125)=2,INDIRECT("'"&amp;C125&amp;"-"&amp;LEFT(C116,3)&amp;"'!H26"),VLOOKUP(B125,'U20 Non Counters'!$G$3:$I$86,2,FALSE))),"")</f>
        <v>0</v>
      </c>
      <c r="E125" s="145"/>
      <c r="F125" s="145"/>
      <c r="G125" s="88" t="str">
        <f>IF(LEFT(C116,3)="U20","",IF(B125="","",IF(OR(E125="NH",E125="NJ",E125="NT"),"",IF(LEN(B125)=3,"",IF(MAX(G118:G124)&lt;&gt;8,8,MIN(G118:G124)-1)))))</f>
        <v/>
      </c>
      <c r="I125" s="88">
        <v>8</v>
      </c>
      <c r="J125" s="35"/>
      <c r="K125" s="89" t="str">
        <f>IF(J125="","",IF(LEN(J125)=3,CONCATENATE("NC-",VLOOKUP(J125,'U20 Non Counters'!$G$3:$I$86,3,FALSE)),VLOOKUP(J125,Teams!$A$12:$B$29,2,FALSE)))</f>
        <v/>
      </c>
      <c r="L125" s="90">
        <f ca="1">IFERROR(IF(LEN(J125)=1,INDIRECT("'"&amp;K125&amp;"-"&amp;LEFT(K116,3)&amp;"'!H25"),IF(LEN(J125)=2,INDIRECT("'"&amp;K125&amp;"-"&amp;LEFT(K116,3)&amp;"'!H26"),VLOOKUP(J125,'U20 Non Counters'!$G$3:$I$86,2,FALSE))),"")</f>
        <v>0</v>
      </c>
      <c r="M125" s="145"/>
      <c r="N125" s="145"/>
      <c r="O125" s="88" t="str">
        <f>IF(LEFT(K116,3)="U20","",IF(J125="","",IF(OR(M125="NH",M125="NJ",M125="NT"),"",IF(LEN(J125)=3,"",IF(MAX(O118:O124)&lt;&gt;8,8,MIN(O118:O124)-1)))))</f>
        <v/>
      </c>
    </row>
    <row r="126" spans="1:15" s="93" customFormat="1" x14ac:dyDescent="0.3">
      <c r="A126" s="91"/>
      <c r="B126" s="115"/>
      <c r="C126" s="92"/>
      <c r="D126" s="92"/>
      <c r="E126" s="151"/>
      <c r="F126" s="151"/>
      <c r="G126" s="91"/>
      <c r="I126" s="91"/>
      <c r="J126" s="115"/>
      <c r="K126" s="92"/>
      <c r="L126" s="92"/>
      <c r="M126" s="151"/>
      <c r="N126" s="151"/>
      <c r="O126" s="91"/>
    </row>
    <row r="127" spans="1:15" s="87" customFormat="1" x14ac:dyDescent="0.3">
      <c r="A127" s="118"/>
      <c r="B127" s="233"/>
      <c r="C127" s="120" t="str">
        <f>CONCATENATE("U20W ",'AAAC-U20'!F27," A String")</f>
        <v>U20W High Jump A String</v>
      </c>
      <c r="D127" s="120"/>
      <c r="E127" s="150"/>
      <c r="F127" s="150"/>
      <c r="G127" s="121"/>
      <c r="I127" s="118"/>
      <c r="J127" s="233"/>
      <c r="K127" s="120" t="str">
        <f>CONCATENATE("U20W ",'AAAC-U20'!F27," B String")</f>
        <v>U20W High Jump B String</v>
      </c>
      <c r="L127" s="120"/>
      <c r="M127" s="150"/>
      <c r="N127" s="150"/>
      <c r="O127" s="121"/>
    </row>
    <row r="128" spans="1:15" x14ac:dyDescent="0.3">
      <c r="A128" s="122"/>
      <c r="B128" s="117" t="s">
        <v>23</v>
      </c>
      <c r="C128" s="117" t="s">
        <v>17</v>
      </c>
      <c r="D128" s="117" t="s">
        <v>20</v>
      </c>
      <c r="E128" s="148" t="s">
        <v>21</v>
      </c>
      <c r="F128" s="148"/>
      <c r="G128" s="123" t="s">
        <v>22</v>
      </c>
      <c r="H128" s="87"/>
      <c r="I128" s="122"/>
      <c r="J128" s="117" t="s">
        <v>23</v>
      </c>
      <c r="K128" s="117" t="s">
        <v>17</v>
      </c>
      <c r="L128" s="117" t="s">
        <v>20</v>
      </c>
      <c r="M128" s="148" t="s">
        <v>21</v>
      </c>
      <c r="N128" s="148"/>
      <c r="O128" s="123" t="s">
        <v>22</v>
      </c>
    </row>
    <row r="129" spans="1:15" x14ac:dyDescent="0.3">
      <c r="A129" s="88">
        <v>1</v>
      </c>
      <c r="B129" s="35">
        <v>6</v>
      </c>
      <c r="C129" s="89" t="str">
        <f>IF(B129="","",IF(LEN(B129)=3,CONCATENATE("NC-",VLOOKUP(B129,'U20 Non Counters'!$G$3:$I$86,3,FALSE)),VLOOKUP(B129,Teams!$A$12:$B$29,2,FALSE)))</f>
        <v>ISA</v>
      </c>
      <c r="D129" s="90" t="str">
        <f ca="1">IFERROR(IF(LEN(B129)=1,INDIRECT("'"&amp;C129&amp;"-"&amp;LEFT(C127,3)&amp;"'!H27"),IF(LEN(B129)=2,INDIRECT("'"&amp;C129&amp;"-"&amp;LEFT(C127,3)&amp;"'!H28"),VLOOKUP(B129,'U20 Non Counters'!$G$3:$I$86,2,FALSE))),"")</f>
        <v>Amy Davis</v>
      </c>
      <c r="E129" s="145" t="s">
        <v>367</v>
      </c>
      <c r="F129" s="145"/>
      <c r="G129" s="88" t="str">
        <f>IF(LEFT(C127,3)="U20","",IF(B129="","",IF(OR(E129="NH",E129="NJ",E129="NT"),"",IF(LEN(B129)=3,"",8))))</f>
        <v/>
      </c>
      <c r="I129" s="88">
        <v>1</v>
      </c>
      <c r="J129" s="35">
        <v>44</v>
      </c>
      <c r="K129" s="89" t="str">
        <f>IF(J129="","",IF(LEN(J129)=3,CONCATENATE("NC-",VLOOKUP(J129,'U20 Non Counters'!$G$3:$I$86,3,FALSE)),VLOOKUP(J129,Teams!$A$12:$B$29,2,FALSE)))</f>
        <v>DHH</v>
      </c>
      <c r="L129" s="90" t="str">
        <f ca="1">IFERROR(IF(LEN(J129)=1,INDIRECT("'"&amp;K129&amp;"-"&amp;LEFT(K127,3)&amp;"'!H27"),IF(LEN(J129)=2,INDIRECT("'"&amp;K129&amp;"-"&amp;LEFT(K127,3)&amp;"'!H28"),VLOOKUP(J129,'U20 Non Counters'!$G$3:$I$86,2,FALSE))),"")</f>
        <v>Amy Mollison</v>
      </c>
      <c r="M129" s="145" t="s">
        <v>513</v>
      </c>
      <c r="N129" s="145"/>
      <c r="O129" s="88" t="str">
        <f>IF(LEFT(K127,3)="U20","",IF(J129="","",IF(OR(M129="NH",M129="NJ",M129="NT"),"",IF(LEN(J129)=3,"",8))))</f>
        <v/>
      </c>
    </row>
    <row r="130" spans="1:15" x14ac:dyDescent="0.3">
      <c r="A130" s="88">
        <v>2</v>
      </c>
      <c r="B130" s="35">
        <v>8</v>
      </c>
      <c r="C130" s="89" t="str">
        <f>IF(B130="","",IF(LEN(B130)=3,CONCATENATE("NC-",VLOOKUP(B130,'U20 Non Counters'!$G$3:$I$86,3,FALSE)),VLOOKUP(B130,Teams!$A$12:$B$29,2,FALSE)))</f>
        <v>TN</v>
      </c>
      <c r="D130" s="90" t="str">
        <f ca="1">IFERROR(IF(LEN(B130)=1,INDIRECT("'"&amp;C130&amp;"-"&amp;LEFT(C127,3)&amp;"'!H27"),IF(LEN(B130)=2,INDIRECT("'"&amp;C130&amp;"-"&amp;LEFT(C127,3)&amp;"'!H28"),VLOOKUP(B130,'U20 Non Counters'!$G$3:$I$86,2,FALSE))),"")</f>
        <v>HEATHER WELSH</v>
      </c>
      <c r="E130" s="145" t="s">
        <v>368</v>
      </c>
      <c r="F130" s="145"/>
      <c r="G130" s="88" t="str">
        <f>IF(LEFT(C127,3)="U20","",IF(B130="","",IF(OR(E130="NH",E130="NJ",E130="NT"),"",IF(LEN(B130)=3,"",IF(G129="",8,MIN(G129)-1)))))</f>
        <v/>
      </c>
      <c r="I130" s="88">
        <v>2</v>
      </c>
      <c r="J130" s="35"/>
      <c r="K130" s="89" t="str">
        <f>IF(J130="","",IF(LEN(J130)=3,CONCATENATE("NC-",VLOOKUP(J130,'U20 Non Counters'!$G$3:$I$86,3,FALSE)),VLOOKUP(J130,Teams!$A$12:$B$29,2,FALSE)))</f>
        <v/>
      </c>
      <c r="L130" s="90">
        <f ca="1">IFERROR(IF(LEN(J130)=1,INDIRECT("'"&amp;K130&amp;"-"&amp;LEFT(K127,3)&amp;"'!H27"),IF(LEN(J130)=2,INDIRECT("'"&amp;K130&amp;"-"&amp;LEFT(K127,3)&amp;"'!H28"),VLOOKUP(J130,'U20 Non Counters'!$G$3:$I$86,2,FALSE))),"")</f>
        <v>0</v>
      </c>
      <c r="M130" s="145"/>
      <c r="N130" s="145"/>
      <c r="O130" s="88" t="str">
        <f>IF(LEFT(K127,3)="U20","",IF(J130="","",IF(OR(M130="NH",M130="NJ",M130="NT"),"",IF(LEN(J130)=3,"",IF(O129="",8,MIN(O129)-1)))))</f>
        <v/>
      </c>
    </row>
    <row r="131" spans="1:15" x14ac:dyDescent="0.3">
      <c r="A131" s="88">
        <v>3</v>
      </c>
      <c r="B131" s="35">
        <v>4</v>
      </c>
      <c r="C131" s="89" t="str">
        <f>IF(B131="","",IF(LEN(B131)=3,CONCATENATE("NC-",VLOOKUP(B131,'U20 Non Counters'!$G$3:$I$86,3,FALSE)),VLOOKUP(B131,Teams!$A$12:$B$29,2,FALSE)))</f>
        <v>DHH</v>
      </c>
      <c r="D131" s="90" t="str">
        <f ca="1">IFERROR(IF(LEN(B131)=1,INDIRECT("'"&amp;C131&amp;"-"&amp;LEFT(C127,3)&amp;"'!H27"),IF(LEN(B131)=2,INDIRECT("'"&amp;C131&amp;"-"&amp;LEFT(C127,3)&amp;"'!H28"),VLOOKUP(B131,'U20 Non Counters'!$G$3:$I$86,2,FALSE))),"")</f>
        <v>Chloe Brown</v>
      </c>
      <c r="E131" s="145" t="s">
        <v>513</v>
      </c>
      <c r="F131" s="145"/>
      <c r="G131" s="88" t="str">
        <f>IF(LEFT(C127,3)="U20","",IF(B131="","",IF(OR(E131="NH",E131="NJ",E131="NT"),"",IF(LEN(B131)=3,"",IF(MAX(G129:G130)&lt;&gt;8,8,MIN(G129:G130)-1)))))</f>
        <v/>
      </c>
      <c r="I131" s="88">
        <v>3</v>
      </c>
      <c r="J131" s="35"/>
      <c r="K131" s="89" t="str">
        <f>IF(J131="","",IF(LEN(J131)=3,CONCATENATE("NC-",VLOOKUP(J131,'U20 Non Counters'!$G$3:$I$86,3,FALSE)),VLOOKUP(J131,Teams!$A$12:$B$29,2,FALSE)))</f>
        <v/>
      </c>
      <c r="L131" s="90">
        <f ca="1">IFERROR(IF(LEN(J131)=1,INDIRECT("'"&amp;K131&amp;"-"&amp;LEFT(K127,3)&amp;"'!H27"),IF(LEN(J131)=2,INDIRECT("'"&amp;K131&amp;"-"&amp;LEFT(K127,3)&amp;"'!H28"),VLOOKUP(J131,'U20 Non Counters'!$G$3:$I$86,2,FALSE))),"")</f>
        <v>0</v>
      </c>
      <c r="M131" s="145"/>
      <c r="N131" s="145"/>
      <c r="O131" s="88" t="str">
        <f>IF(LEFT(K127,3)="U20","",IF(J131="","",IF(OR(M131="NH",M131="NJ",M131="NT"),"",IF(LEN(J131)=3,"",IF(MAX(O129:O130)&lt;&gt;8,8,MIN(O129:O130)-1)))))</f>
        <v/>
      </c>
    </row>
    <row r="132" spans="1:15" x14ac:dyDescent="0.3">
      <c r="A132" s="88">
        <v>4</v>
      </c>
      <c r="B132" s="35"/>
      <c r="C132" s="89" t="str">
        <f>IF(B132="","",IF(LEN(B132)=3,CONCATENATE("NC-",VLOOKUP(B132,'U20 Non Counters'!$G$3:$I$86,3,FALSE)),VLOOKUP(B132,Teams!$A$12:$B$29,2,FALSE)))</f>
        <v/>
      </c>
      <c r="D132" s="90">
        <f ca="1">IFERROR(IF(LEN(B132)=1,INDIRECT("'"&amp;C132&amp;"-"&amp;LEFT(C127,3)&amp;"'!H27"),IF(LEN(B132)=2,INDIRECT("'"&amp;C132&amp;"-"&amp;LEFT(C127,3)&amp;"'!H28"),VLOOKUP(B132,'U20 Non Counters'!$G$3:$I$86,2,FALSE))),"")</f>
        <v>0</v>
      </c>
      <c r="E132" s="145"/>
      <c r="F132" s="145"/>
      <c r="G132" s="88" t="str">
        <f>IF(LEFT(C127,3)="U20","",IF(B132="","",IF(OR(E132="NH",E132="NJ",E132="NT"),"",IF(LEN(B132)=3,"",IF(MAX(G129:G131)&lt;&gt;8,8,MIN(G129:G131)-1)))))</f>
        <v/>
      </c>
      <c r="I132" s="88">
        <v>4</v>
      </c>
      <c r="J132" s="35"/>
      <c r="K132" s="89" t="str">
        <f>IF(J132="","",IF(LEN(J132)=3,CONCATENATE("NC-",VLOOKUP(J132,'U20 Non Counters'!$G$3:$I$86,3,FALSE)),VLOOKUP(J132,Teams!$A$12:$B$29,2,FALSE)))</f>
        <v/>
      </c>
      <c r="L132" s="90">
        <f ca="1">IFERROR(IF(LEN(J132)=1,INDIRECT("'"&amp;K132&amp;"-"&amp;LEFT(K127,3)&amp;"'!H27"),IF(LEN(J132)=2,INDIRECT("'"&amp;K132&amp;"-"&amp;LEFT(K127,3)&amp;"'!H28"),VLOOKUP(J132,'U20 Non Counters'!$G$3:$I$86,2,FALSE))),"")</f>
        <v>0</v>
      </c>
      <c r="M132" s="145"/>
      <c r="N132" s="145"/>
      <c r="O132" s="88" t="str">
        <f>IF(LEFT(K127,3)="U20","",IF(J132="","",IF(OR(M132="NH",M132="NJ",M132="NT"),"",IF(LEN(J132)=3,"",IF(MAX(O129:O131)&lt;&gt;8,8,MIN(O129:O131)-1)))))</f>
        <v/>
      </c>
    </row>
    <row r="133" spans="1:15" x14ac:dyDescent="0.3">
      <c r="A133" s="88">
        <v>4</v>
      </c>
      <c r="B133" s="35"/>
      <c r="C133" s="89" t="str">
        <f>IF(B133="","",IF(LEN(B133)=3,CONCATENATE("NC-",VLOOKUP(B133,'U20 Non Counters'!$G$3:$I$86,3,FALSE)),VLOOKUP(B133,Teams!$A$12:$B$29,2,FALSE)))</f>
        <v/>
      </c>
      <c r="D133" s="90">
        <f ca="1">IFERROR(IF(LEN(B133)=1,INDIRECT("'"&amp;C133&amp;"-"&amp;LEFT(C127,3)&amp;"'!H27"),IF(LEN(B133)=2,INDIRECT("'"&amp;C133&amp;"-"&amp;LEFT(C127,3)&amp;"'!H28"),VLOOKUP(B133,'U20 Non Counters'!$G$3:$I$86,2,FALSE))),"")</f>
        <v>0</v>
      </c>
      <c r="E133" s="145"/>
      <c r="F133" s="145"/>
      <c r="G133" s="88" t="str">
        <f>IF(LEFT(C127,3)="U20","",IF(B133="","",IF(OR(E133="NH",E133="NJ",E133="NT"),"",IF(LEN(B133)=3,"",IF(MAX(G129:G132)&lt;&gt;8,8,MIN(G129:G132)-1)))))</f>
        <v/>
      </c>
      <c r="I133" s="88">
        <v>5</v>
      </c>
      <c r="J133" s="35"/>
      <c r="K133" s="89" t="str">
        <f>IF(J133="","",IF(LEN(J133)=3,CONCATENATE("NC-",VLOOKUP(J133,'U20 Non Counters'!$G$3:$I$86,3,FALSE)),VLOOKUP(J133,Teams!$A$12:$B$29,2,FALSE)))</f>
        <v/>
      </c>
      <c r="L133" s="90">
        <f ca="1">IFERROR(IF(LEN(J133)=1,INDIRECT("'"&amp;K133&amp;"-"&amp;LEFT(K127,3)&amp;"'!H27"),IF(LEN(J133)=2,INDIRECT("'"&amp;K133&amp;"-"&amp;LEFT(K127,3)&amp;"'!H28"),VLOOKUP(J133,'U20 Non Counters'!$G$3:$I$86,2,FALSE))),"")</f>
        <v>0</v>
      </c>
      <c r="M133" s="145"/>
      <c r="N133" s="145"/>
      <c r="O133" s="88" t="str">
        <f>IF(LEFT(K127,3)="U20","",IF(J133="","",IF(OR(M133="NH",M133="NJ",M133="NT"),"",IF(LEN(J133)=3,"",IF(MAX(O129:O132)&lt;&gt;8,8,MIN(O129:O132)-1)))))</f>
        <v/>
      </c>
    </row>
    <row r="134" spans="1:15" x14ac:dyDescent="0.3">
      <c r="A134" s="88">
        <v>6</v>
      </c>
      <c r="B134" s="35"/>
      <c r="C134" s="89" t="str">
        <f>IF(B134="","",IF(LEN(B134)=3,CONCATENATE("NC-",VLOOKUP(B134,'U20 Non Counters'!$G$3:$I$86,3,FALSE)),VLOOKUP(B134,Teams!$A$12:$B$29,2,FALSE)))</f>
        <v/>
      </c>
      <c r="D134" s="90">
        <f ca="1">IFERROR(IF(LEN(B134)=1,INDIRECT("'"&amp;C134&amp;"-"&amp;LEFT(C127,3)&amp;"'!H27"),IF(LEN(B134)=2,INDIRECT("'"&amp;C134&amp;"-"&amp;LEFT(C127,3)&amp;"'!H28"),VLOOKUP(B134,'U20 Non Counters'!$G$3:$I$86,2,FALSE))),"")</f>
        <v>0</v>
      </c>
      <c r="E134" s="145"/>
      <c r="F134" s="145"/>
      <c r="G134" s="88" t="str">
        <f>IF(LEFT(C127,3)="U20","",IF(B134="","",IF(OR(E134="NH",E134="NJ",E134="NT"),"",IF(LEN(B134)=3,"",IF(MAX(G129:G133)&lt;&gt;8,8,MIN(G129:G133)-1)))))</f>
        <v/>
      </c>
      <c r="I134" s="88">
        <v>6</v>
      </c>
      <c r="J134" s="35"/>
      <c r="K134" s="89" t="str">
        <f>IF(J134="","",IF(LEN(J134)=3,CONCATENATE("NC-",VLOOKUP(J134,'U20 Non Counters'!$G$3:$I$86,3,FALSE)),VLOOKUP(J134,Teams!$A$12:$B$29,2,FALSE)))</f>
        <v/>
      </c>
      <c r="L134" s="90">
        <f ca="1">IFERROR(IF(LEN(J134)=1,INDIRECT("'"&amp;K134&amp;"-"&amp;LEFT(K127,3)&amp;"'!H27"),IF(LEN(J134)=2,INDIRECT("'"&amp;K134&amp;"-"&amp;LEFT(K127,3)&amp;"'!H28"),VLOOKUP(J134,'U20 Non Counters'!$G$3:$I$86,2,FALSE))),"")</f>
        <v>0</v>
      </c>
      <c r="M134" s="145"/>
      <c r="N134" s="145"/>
      <c r="O134" s="88" t="str">
        <f>IF(LEFT(K127,3)="U20","",IF(J134="","",IF(OR(M134="NH",M134="NJ",M134="NT"),"",IF(LEN(J134)=3,"",IF(MAX(O129:O133)&lt;&gt;8,8,MIN(O129:O133)-1)))))</f>
        <v/>
      </c>
    </row>
    <row r="135" spans="1:15" x14ac:dyDescent="0.3">
      <c r="A135" s="88">
        <v>7</v>
      </c>
      <c r="B135" s="35"/>
      <c r="C135" s="89" t="str">
        <f>IF(B135="","",IF(LEN(B135)=3,CONCATENATE("NC-",VLOOKUP(B135,'U20 Non Counters'!$G$3:$I$86,3,FALSE)),VLOOKUP(B135,Teams!$A$12:$B$29,2,FALSE)))</f>
        <v/>
      </c>
      <c r="D135" s="90">
        <f ca="1">IFERROR(IF(LEN(B135)=1,INDIRECT("'"&amp;C135&amp;"-"&amp;LEFT(C127,3)&amp;"'!H27"),IF(LEN(B135)=2,INDIRECT("'"&amp;C135&amp;"-"&amp;LEFT(C127,3)&amp;"'!H28"),VLOOKUP(B135,'U20 Non Counters'!$G$3:$I$86,2,FALSE))),"")</f>
        <v>0</v>
      </c>
      <c r="E135" s="145"/>
      <c r="F135" s="145"/>
      <c r="G135" s="88" t="str">
        <f>IF(LEFT(C127,3)="U20","",IF(B135="","",IF(OR(E135="NH",E135="NJ",E135="NT"),"",IF(LEN(B135)=3,"",IF(MAX(G129:G134)&lt;&gt;8,8,MIN(G129:G134)-1)))))</f>
        <v/>
      </c>
      <c r="I135" s="88">
        <v>7</v>
      </c>
      <c r="J135" s="35"/>
      <c r="K135" s="89" t="str">
        <f>IF(J135="","",IF(LEN(J135)=3,CONCATENATE("NC-",VLOOKUP(J135,'U20 Non Counters'!$G$3:$I$86,3,FALSE)),VLOOKUP(J135,Teams!$A$12:$B$29,2,FALSE)))</f>
        <v/>
      </c>
      <c r="L135" s="90">
        <f ca="1">IFERROR(IF(LEN(J135)=1,INDIRECT("'"&amp;K135&amp;"-"&amp;LEFT(K127,3)&amp;"'!H27"),IF(LEN(J135)=2,INDIRECT("'"&amp;K135&amp;"-"&amp;LEFT(K127,3)&amp;"'!H28"),VLOOKUP(J135,'U20 Non Counters'!$G$3:$I$86,2,FALSE))),"")</f>
        <v>0</v>
      </c>
      <c r="M135" s="145"/>
      <c r="N135" s="145"/>
      <c r="O135" s="88" t="str">
        <f>IF(LEFT(K127,3)="U20","",IF(J135="","",IF(OR(M135="NH",M135="NJ",M135="NT"),"",IF(LEN(J135)=3,"",IF(MAX(O129:O134)&lt;&gt;8,8,MIN(O129:O134)-1)))))</f>
        <v/>
      </c>
    </row>
    <row r="136" spans="1:15" s="93" customFormat="1" x14ac:dyDescent="0.3">
      <c r="A136" s="88">
        <v>8</v>
      </c>
      <c r="B136" s="35"/>
      <c r="C136" s="89" t="str">
        <f>IF(B136="","",IF(LEN(B136)=3,CONCATENATE("NC-",VLOOKUP(B136,'U20 Non Counters'!$G$3:$I$86,3,FALSE)),VLOOKUP(B136,Teams!$A$12:$B$29,2,FALSE)))</f>
        <v/>
      </c>
      <c r="D136" s="90">
        <f ca="1">IFERROR(IF(LEN(B136)=1,INDIRECT("'"&amp;C136&amp;"-"&amp;LEFT(C127,3)&amp;"'!H27"),IF(LEN(B136)=2,INDIRECT("'"&amp;C136&amp;"-"&amp;LEFT(C127,3)&amp;"'!H28"),VLOOKUP(B136,'U20 Non Counters'!$G$3:$I$86,2,FALSE))),"")</f>
        <v>0</v>
      </c>
      <c r="E136" s="145"/>
      <c r="F136" s="145"/>
      <c r="G136" s="88" t="str">
        <f>IF(LEFT(C127,3)="U20","",IF(B136="","",IF(OR(E136="NH",E136="NJ",E136="NT"),"",IF(LEN(B136)=3,"",IF(MAX(G129:G135)&lt;&gt;8,8,MIN(G129:G135)-1)))))</f>
        <v/>
      </c>
      <c r="H136" s="83"/>
      <c r="I136" s="88">
        <v>8</v>
      </c>
      <c r="J136" s="35"/>
      <c r="K136" s="89" t="str">
        <f>IF(J136="","",IF(LEN(J136)=3,CONCATENATE("NC-",VLOOKUP(J136,'U20 Non Counters'!$G$3:$I$86,3,FALSE)),VLOOKUP(J136,Teams!$A$12:$B$29,2,FALSE)))</f>
        <v/>
      </c>
      <c r="L136" s="90">
        <f ca="1">IFERROR(IF(LEN(J136)=1,INDIRECT("'"&amp;K136&amp;"-"&amp;LEFT(K127,3)&amp;"'!H27"),IF(LEN(J136)=2,INDIRECT("'"&amp;K136&amp;"-"&amp;LEFT(K127,3)&amp;"'!H28"),VLOOKUP(J136,'U20 Non Counters'!$G$3:$I$86,2,FALSE))),"")</f>
        <v>0</v>
      </c>
      <c r="M136" s="145"/>
      <c r="N136" s="145"/>
      <c r="O136" s="88" t="str">
        <f>IF(LEFT(K127,3)="U20","",IF(J136="","",IF(OR(M136="NH",M136="NJ",M136="NT"),"",IF(LEN(J136)=3,"",IF(MAX(O129:O135)&lt;&gt;8,8,MIN(O129:O135)-1)))))</f>
        <v/>
      </c>
    </row>
    <row r="137" spans="1:15" s="87" customFormat="1" x14ac:dyDescent="0.3">
      <c r="A137" s="91"/>
      <c r="B137" s="115"/>
      <c r="C137" s="92"/>
      <c r="D137" s="92"/>
      <c r="E137" s="151"/>
      <c r="F137" s="151"/>
      <c r="G137" s="91"/>
      <c r="H137" s="93"/>
      <c r="I137" s="94"/>
      <c r="J137" s="116"/>
      <c r="K137" s="95"/>
      <c r="L137" s="95"/>
      <c r="M137" s="154"/>
      <c r="N137" s="154"/>
      <c r="O137" s="94"/>
    </row>
    <row r="138" spans="1:15" x14ac:dyDescent="0.3">
      <c r="A138" s="118"/>
      <c r="B138" s="233"/>
      <c r="C138" s="120" t="str">
        <f>IF('AAAC-U20'!F29="","",CONCATENATE("U20W ",'AAAC-U20'!F29," A String"))</f>
        <v>U20W Hammer A String</v>
      </c>
      <c r="D138" s="120"/>
      <c r="E138" s="150"/>
      <c r="F138" s="150"/>
      <c r="G138" s="121"/>
      <c r="H138" s="87"/>
      <c r="I138" s="118"/>
      <c r="J138" s="233"/>
      <c r="K138" s="120" t="str">
        <f>IF('AAAC-U20'!F29="","",CONCATENATE("U20W ",'AAAC-U20'!F29," B String"))</f>
        <v>U20W Hammer B String</v>
      </c>
      <c r="L138" s="120"/>
      <c r="M138" s="150"/>
      <c r="N138" s="150"/>
      <c r="O138" s="121"/>
    </row>
    <row r="139" spans="1:15" x14ac:dyDescent="0.3">
      <c r="A139" s="122"/>
      <c r="B139" s="117" t="s">
        <v>23</v>
      </c>
      <c r="C139" s="117" t="s">
        <v>17</v>
      </c>
      <c r="D139" s="117" t="s">
        <v>20</v>
      </c>
      <c r="E139" s="148" t="s">
        <v>21</v>
      </c>
      <c r="F139" s="148" t="s">
        <v>182</v>
      </c>
      <c r="G139" s="123" t="s">
        <v>22</v>
      </c>
      <c r="H139" s="87"/>
      <c r="I139" s="122"/>
      <c r="J139" s="117" t="s">
        <v>23</v>
      </c>
      <c r="K139" s="117" t="s">
        <v>17</v>
      </c>
      <c r="L139" s="117" t="s">
        <v>20</v>
      </c>
      <c r="M139" s="148" t="s">
        <v>21</v>
      </c>
      <c r="N139" s="148" t="s">
        <v>182</v>
      </c>
      <c r="O139" s="123" t="s">
        <v>22</v>
      </c>
    </row>
    <row r="140" spans="1:15" x14ac:dyDescent="0.3">
      <c r="A140" s="88">
        <v>1</v>
      </c>
      <c r="B140" s="35">
        <v>5</v>
      </c>
      <c r="C140" s="89" t="str">
        <f>IF(B140="","",IF(LEN(B140)=3,CONCATENATE("NC-",VLOOKUP(B140,'U20 Non Counters'!$G$3:$I$86,3,FALSE)),VLOOKUP(B140,Teams!$A$12:$B$29,2,FALSE)))</f>
        <v>IH</v>
      </c>
      <c r="D140" s="90" t="str">
        <f ca="1">IFERROR(IF(LEN(B140)=1,INDIRECT("'"&amp;C140&amp;"-"&amp;LEFT(C138,3)&amp;"'!H29"),IF(LEN(B140)=2,INDIRECT("'"&amp;C140&amp;"-"&amp;LEFT(C138,3)&amp;"'!H30"),VLOOKUP(B140,'U20 Non Counters'!$G$3:$I$86,2,FALSE))),"")</f>
        <v>Rachel Maclennan</v>
      </c>
      <c r="E140" s="145" t="s">
        <v>360</v>
      </c>
      <c r="F140" s="145"/>
      <c r="G140" s="88" t="str">
        <f>IF(LEFT(C138,3)="U20","",IF(B140="","",IF(OR(E140="NH",E140="NJ",E140="NT"),"",IF(LEN(B140)=3,"",8))))</f>
        <v/>
      </c>
      <c r="I140" s="88">
        <v>1</v>
      </c>
      <c r="J140" s="35">
        <v>55</v>
      </c>
      <c r="K140" s="89" t="str">
        <f>IFERROR(IF(J140="","",VLOOKUP(J140,Teams!$A$12:$B$29,2,FALSE)),CONCATENATE("NC-",VLOOKUP(J140,'U20 Non Counters'!$G$3:$I$200,3,FALSE)))</f>
        <v>IH</v>
      </c>
      <c r="L140" s="90" t="str">
        <f ca="1">IFERROR(IF(LEN(J140)=1,INDIRECT("'"&amp;K140&amp;"-"&amp;LEFT(K138,3)&amp;"'!H29"),IF(LEN(J140)=2,INDIRECT("'"&amp;K140&amp;"-"&amp;LEFT(K138,3)&amp;"'!H30"),VLOOKUP(J140,'U20 Non Counters'!$G$3:$I$86,2,FALSE))),"")</f>
        <v>Amy Collier</v>
      </c>
      <c r="M140" s="145" t="s">
        <v>363</v>
      </c>
      <c r="N140" s="145"/>
      <c r="O140" s="88" t="str">
        <f>IF(LEFT(K138,3)="U20","",IF(J140="","",IF(OR(M140="NH",M140="NJ",M140="NT"),"",IF(LEN(J140)=3,"",8))))</f>
        <v/>
      </c>
    </row>
    <row r="141" spans="1:15" x14ac:dyDescent="0.3">
      <c r="A141" s="88">
        <v>2</v>
      </c>
      <c r="B141" s="35">
        <v>4</v>
      </c>
      <c r="C141" s="89" t="str">
        <f>IF(B141="","",IF(LEN(B141)=3,CONCATENATE("NC-",VLOOKUP(B141,'U20 Non Counters'!$G$3:$I$86,3,FALSE)),VLOOKUP(B141,Teams!$A$12:$B$29,2,FALSE)))</f>
        <v>DHH</v>
      </c>
      <c r="D141" s="90" t="str">
        <f ca="1">IFERROR(IF(LEN(B141)=1,INDIRECT("'"&amp;C141&amp;"-"&amp;LEFT(C138,3)&amp;"'!H29"),IF(LEN(B141)=2,INDIRECT("'"&amp;C141&amp;"-"&amp;LEFT(C138,3)&amp;"'!H30"),VLOOKUP(B141,'U20 Non Counters'!$G$3:$I$86,2,FALSE))),"")</f>
        <v>Chloe Brown</v>
      </c>
      <c r="E141" s="145" t="s">
        <v>361</v>
      </c>
      <c r="F141" s="145"/>
      <c r="G141" s="88" t="str">
        <f>IF(LEFT(C138,3)="U20","",IF(B141="","",IF(OR(E141="NH",E141="NJ",E141="NT"),"",IF(LEN(B141)=3,"",IF(G140="",8,MIN(G140)-1)))))</f>
        <v/>
      </c>
      <c r="I141" s="88">
        <v>2</v>
      </c>
      <c r="J141" s="35"/>
      <c r="K141" s="89" t="str">
        <f>IFERROR(IF(J141="","",VLOOKUP(J141,Teams!$A$12:$B$29,2,FALSE)),CONCATENATE("NC-",VLOOKUP(J141,'U20 Non Counters'!$G$3:$I$200,3,FALSE)))</f>
        <v/>
      </c>
      <c r="L141" s="90">
        <f ca="1">IFERROR(IF(LEN(J141)=1,INDIRECT("'"&amp;K141&amp;"-"&amp;LEFT(K138,3)&amp;"'!H29"),IF(LEN(J141)=2,INDIRECT("'"&amp;K141&amp;"-"&amp;LEFT(K138,3)&amp;"'!H30"),VLOOKUP(J141,'U20 Non Counters'!$G$3:$I$86,2,FALSE))),"")</f>
        <v>0</v>
      </c>
      <c r="M141" s="145"/>
      <c r="N141" s="145"/>
      <c r="O141" s="88" t="str">
        <f>IF(LEFT(K138,3)="U20","",IF(J141="","",IF(OR(M141="NH",M141="NJ",M141="NT"),"",IF(LEN(J141)=3,"",IF(O140="",8,MIN(O140)-1)))))</f>
        <v/>
      </c>
    </row>
    <row r="142" spans="1:15" x14ac:dyDescent="0.3">
      <c r="A142" s="88">
        <v>3</v>
      </c>
      <c r="B142" s="35">
        <v>8</v>
      </c>
      <c r="C142" s="89" t="str">
        <f>IF(B142="","",IF(LEN(B142)=3,CONCATENATE("NC-",VLOOKUP(B142,'U20 Non Counters'!$G$3:$I$86,3,FALSE)),VLOOKUP(B142,Teams!$A$12:$B$29,2,FALSE)))</f>
        <v>TN</v>
      </c>
      <c r="D142" s="90" t="str">
        <f ca="1">IFERROR(IF(LEN(B142)=1,INDIRECT("'"&amp;C142&amp;"-"&amp;LEFT(C138,3)&amp;"'!H29"),IF(LEN(B142)=2,INDIRECT("'"&amp;C142&amp;"-"&amp;LEFT(C138,3)&amp;"'!H30"),VLOOKUP(B142,'U20 Non Counters'!$G$3:$I$86,2,FALSE))),"")</f>
        <v>HEATHER WELSH</v>
      </c>
      <c r="E142" s="145" t="s">
        <v>362</v>
      </c>
      <c r="F142" s="145"/>
      <c r="G142" s="88" t="str">
        <f>IF(LEFT(C138,3)="U20","",IF(B142="","",IF(OR(E142="NH",E142="NJ",E142="NT"),"",IF(LEN(B142)=3,"",IF(MAX(G140:G141)&lt;&gt;8,8,MIN(G140:G141)-1)))))</f>
        <v/>
      </c>
      <c r="I142" s="88">
        <v>3</v>
      </c>
      <c r="J142" s="35"/>
      <c r="K142" s="89" t="str">
        <f>IFERROR(IF(J142="","",VLOOKUP(J142,Teams!$A$12:$B$29,2,FALSE)),CONCATENATE("NC-",VLOOKUP(J142,'U20 Non Counters'!$G$3:$I$200,3,FALSE)))</f>
        <v/>
      </c>
      <c r="L142" s="90">
        <f ca="1">IFERROR(IF(LEN(J142)=1,INDIRECT("'"&amp;K142&amp;"-"&amp;LEFT(K138,3)&amp;"'!H29"),IF(LEN(J142)=2,INDIRECT("'"&amp;K142&amp;"-"&amp;LEFT(K138,3)&amp;"'!H30"),VLOOKUP(J142,'U20 Non Counters'!$G$3:$I$86,2,FALSE))),"")</f>
        <v>0</v>
      </c>
      <c r="M142" s="145"/>
      <c r="N142" s="145"/>
      <c r="O142" s="88" t="str">
        <f>IF(LEFT(K138,3)="U20","",IF(J142="","",IF(OR(M142="NH",M142="NJ",M142="NT"),"",IF(LEN(J142)=3,"",IF(MAX(O140:O141)&lt;&gt;8,8,MIN(O140:O141)-1)))))</f>
        <v/>
      </c>
    </row>
    <row r="143" spans="1:15" x14ac:dyDescent="0.3">
      <c r="A143" s="88">
        <v>4</v>
      </c>
      <c r="B143" s="35"/>
      <c r="C143" s="89" t="str">
        <f>IF(B143="","",IF(LEN(B143)=3,CONCATENATE("NC-",VLOOKUP(B143,'U20 Non Counters'!$G$3:$I$86,3,FALSE)),VLOOKUP(B143,Teams!$A$12:$B$29,2,FALSE)))</f>
        <v/>
      </c>
      <c r="D143" s="90">
        <f ca="1">IFERROR(IF(LEN(B143)=1,INDIRECT("'"&amp;C143&amp;"-"&amp;LEFT(C138,3)&amp;"'!H29"),IF(LEN(B143)=2,INDIRECT("'"&amp;C143&amp;"-"&amp;LEFT(C138,3)&amp;"'!H30"),VLOOKUP(B143,'U20 Non Counters'!$G$3:$I$86,2,FALSE))),"")</f>
        <v>0</v>
      </c>
      <c r="E143" s="145"/>
      <c r="F143" s="145"/>
      <c r="G143" s="88" t="str">
        <f>IF(LEFT(C138,3)="U20","",IF(B143="","",IF(OR(E143="NH",E143="NJ",E143="NT"),"",IF(LEN(B143)=3,"",IF(MAX(G140:G142)&lt;&gt;8,8,MIN(G140:G142)-1)))))</f>
        <v/>
      </c>
      <c r="I143" s="88">
        <v>4</v>
      </c>
      <c r="J143" s="35"/>
      <c r="K143" s="89" t="str">
        <f>IFERROR(IF(J143="","",VLOOKUP(J143,Teams!$A$12:$B$29,2,FALSE)),CONCATENATE("NC-",VLOOKUP(J143,'U20 Non Counters'!$G$3:$I$200,3,FALSE)))</f>
        <v/>
      </c>
      <c r="L143" s="90">
        <f ca="1">IFERROR(IF(LEN(J143)=1,INDIRECT("'"&amp;K143&amp;"-"&amp;LEFT(K138,3)&amp;"'!H29"),IF(LEN(J143)=2,INDIRECT("'"&amp;K143&amp;"-"&amp;LEFT(K138,3)&amp;"'!H30"),VLOOKUP(J143,'U20 Non Counters'!$G$3:$I$86,2,FALSE))),"")</f>
        <v>0</v>
      </c>
      <c r="M143" s="145"/>
      <c r="N143" s="145"/>
      <c r="O143" s="88" t="str">
        <f>IF(LEFT(K138,3)="U20","",IF(J143="","",IF(OR(M143="NH",M143="NJ",M143="NT"),"",IF(LEN(J143)=3,"",IF(MAX(O140:O142)&lt;&gt;8,8,MIN(O140:O142)-1)))))</f>
        <v/>
      </c>
    </row>
    <row r="144" spans="1:15" x14ac:dyDescent="0.3">
      <c r="A144" s="88">
        <v>5</v>
      </c>
      <c r="B144" s="35"/>
      <c r="C144" s="89" t="str">
        <f>IF(B144="","",IF(LEN(B144)=3,CONCATENATE("NC-",VLOOKUP(B144,'U20 Non Counters'!$G$3:$I$86,3,FALSE)),VLOOKUP(B144,Teams!$A$12:$B$29,2,FALSE)))</f>
        <v/>
      </c>
      <c r="D144" s="90">
        <f ca="1">IFERROR(IF(LEN(B144)=1,INDIRECT("'"&amp;C144&amp;"-"&amp;LEFT(C138,3)&amp;"'!H29"),IF(LEN(B144)=2,INDIRECT("'"&amp;C144&amp;"-"&amp;LEFT(C138,3)&amp;"'!H30"),VLOOKUP(B144,'U20 Non Counters'!$G$3:$I$86,2,FALSE))),"")</f>
        <v>0</v>
      </c>
      <c r="E144" s="145"/>
      <c r="F144" s="145"/>
      <c r="G144" s="88" t="str">
        <f>IF(LEFT(C138,3)="U20","",IF(B144="","",IF(OR(E144="NH",E144="NJ",E144="NT"),"",IF(LEN(B144)=3,"",IF(MAX(G140:G143)&lt;&gt;8,8,MIN(G140:G143)-1)))))</f>
        <v/>
      </c>
      <c r="I144" s="88">
        <v>5</v>
      </c>
      <c r="J144" s="35"/>
      <c r="K144" s="89" t="str">
        <f>IFERROR(IF(J144="","",VLOOKUP(J144,Teams!$A$12:$B$29,2,FALSE)),CONCATENATE("NC-",VLOOKUP(J144,'U20 Non Counters'!$G$3:$I$200,3,FALSE)))</f>
        <v/>
      </c>
      <c r="L144" s="90">
        <f ca="1">IFERROR(IF(LEN(J144)=1,INDIRECT("'"&amp;K144&amp;"-"&amp;LEFT(K138,3)&amp;"'!H29"),IF(LEN(J144)=2,INDIRECT("'"&amp;K144&amp;"-"&amp;LEFT(K138,3)&amp;"'!H30"),VLOOKUP(J144,'U20 Non Counters'!$G$3:$I$86,2,FALSE))),"")</f>
        <v>0</v>
      </c>
      <c r="M144" s="145"/>
      <c r="N144" s="145"/>
      <c r="O144" s="88" t="str">
        <f>IF(LEFT(K138,3)="U20","",IF(J144="","",IF(OR(M144="NH",M144="NJ",M144="NT"),"",IF(LEN(J144)=3,"",IF(MAX(O140:O143)&lt;&gt;8,8,MIN(O140:O143)-1)))))</f>
        <v/>
      </c>
    </row>
    <row r="145" spans="1:15" x14ac:dyDescent="0.3">
      <c r="A145" s="88">
        <v>6</v>
      </c>
      <c r="B145" s="35"/>
      <c r="C145" s="89" t="str">
        <f>IF(B145="","",IF(LEN(B145)=3,CONCATENATE("NC-",VLOOKUP(B145,'U20 Non Counters'!$G$3:$I$86,3,FALSE)),VLOOKUP(B145,Teams!$A$12:$B$29,2,FALSE)))</f>
        <v/>
      </c>
      <c r="D145" s="90">
        <f ca="1">IFERROR(IF(LEN(B145)=1,INDIRECT("'"&amp;C145&amp;"-"&amp;LEFT(C138,3)&amp;"'!H29"),IF(LEN(B145)=2,INDIRECT("'"&amp;C145&amp;"-"&amp;LEFT(C138,3)&amp;"'!H30"),VLOOKUP(B145,'U20 Non Counters'!$G$3:$I$86,2,FALSE))),"")</f>
        <v>0</v>
      </c>
      <c r="E145" s="145"/>
      <c r="F145" s="145"/>
      <c r="G145" s="88" t="str">
        <f>IF(LEFT(C138,3)="U20","",IF(B145="","",IF(OR(E145="NH",E145="NJ",E145="NT"),"",IF(LEN(B145)=3,"",IF(MAX(G140:G144)&lt;&gt;8,8,MIN(G140:G144)-1)))))</f>
        <v/>
      </c>
      <c r="I145" s="88">
        <v>6</v>
      </c>
      <c r="J145" s="35"/>
      <c r="K145" s="89" t="str">
        <f>IFERROR(IF(J145="","",VLOOKUP(J145,Teams!$A$12:$B$29,2,FALSE)),CONCATENATE("NC-",VLOOKUP(J145,'U20 Non Counters'!$G$3:$I$200,3,FALSE)))</f>
        <v/>
      </c>
      <c r="L145" s="90">
        <f ca="1">IFERROR(IF(LEN(J145)=1,INDIRECT("'"&amp;K145&amp;"-"&amp;LEFT(K138,3)&amp;"'!H29"),IF(LEN(J145)=2,INDIRECT("'"&amp;K145&amp;"-"&amp;LEFT(K138,3)&amp;"'!H30"),VLOOKUP(J145,'U20 Non Counters'!$G$3:$I$86,2,FALSE))),"")</f>
        <v>0</v>
      </c>
      <c r="M145" s="145"/>
      <c r="N145" s="145"/>
      <c r="O145" s="88" t="str">
        <f>IF(LEFT(K138,3)="U20","",IF(J145="","",IF(OR(M145="NH",M145="NJ",M145="NT"),"",IF(LEN(J145)=3,"",IF(MAX(O140:O144)&lt;&gt;8,8,MIN(O140:O144)-1)))))</f>
        <v/>
      </c>
    </row>
    <row r="146" spans="1:15" s="93" customFormat="1" x14ac:dyDescent="0.3">
      <c r="A146" s="88">
        <v>7</v>
      </c>
      <c r="B146" s="35"/>
      <c r="C146" s="89" t="str">
        <f>IF(B146="","",IF(LEN(B146)=3,CONCATENATE("NC-",VLOOKUP(B146,'U20 Non Counters'!$G$3:$I$86,3,FALSE)),VLOOKUP(B146,Teams!$A$12:$B$29,2,FALSE)))</f>
        <v/>
      </c>
      <c r="D146" s="90">
        <f ca="1">IFERROR(IF(LEN(B146)=1,INDIRECT("'"&amp;C146&amp;"-"&amp;LEFT(C138,3)&amp;"'!H29"),IF(LEN(B146)=2,INDIRECT("'"&amp;C146&amp;"-"&amp;LEFT(C138,3)&amp;"'!H30"),VLOOKUP(B146,'U20 Non Counters'!$G$3:$I$86,2,FALSE))),"")</f>
        <v>0</v>
      </c>
      <c r="E146" s="145"/>
      <c r="F146" s="145"/>
      <c r="G146" s="88" t="str">
        <f>IF(LEFT(C138,3)="U20","",IF(B146="","",IF(OR(E146="NH",E146="NJ",E146="NT"),"",IF(LEN(B146)=3,"",IF(MAX(G140:G145)&lt;&gt;8,8,MIN(G140:G145)-1)))))</f>
        <v/>
      </c>
      <c r="H146" s="83"/>
      <c r="I146" s="88">
        <v>7</v>
      </c>
      <c r="J146" s="35"/>
      <c r="K146" s="89" t="str">
        <f>IFERROR(IF(J146="","",VLOOKUP(J146,Teams!$A$12:$B$29,2,FALSE)),CONCATENATE("NC-",VLOOKUP(J146,'U20 Non Counters'!$G$3:$I$200,3,FALSE)))</f>
        <v/>
      </c>
      <c r="L146" s="90">
        <f ca="1">IFERROR(IF(LEN(J146)=1,INDIRECT("'"&amp;K146&amp;"-"&amp;LEFT(K138,3)&amp;"'!H29"),IF(LEN(J146)=2,INDIRECT("'"&amp;K146&amp;"-"&amp;LEFT(K138,3)&amp;"'!H30"),VLOOKUP(J146,'U20 Non Counters'!$G$3:$I$86,2,FALSE))),"")</f>
        <v>0</v>
      </c>
      <c r="M146" s="145"/>
      <c r="N146" s="145"/>
      <c r="O146" s="88" t="str">
        <f>IF(LEFT(K138,3)="U20","",IF(J146="","",IF(OR(M146="NH",M146="NJ",M146="NT"),"",IF(LEN(J146)=3,"",IF(MAX(O140:O145)&lt;&gt;8,8,MIN(O140:O145)-1)))))</f>
        <v/>
      </c>
    </row>
    <row r="147" spans="1:15" s="87" customFormat="1" x14ac:dyDescent="0.3">
      <c r="A147" s="88">
        <v>8</v>
      </c>
      <c r="B147" s="35"/>
      <c r="C147" s="89" t="str">
        <f>IF(B147="","",IF(LEN(B147)=3,CONCATENATE("NC-",VLOOKUP(B147,'U20 Non Counters'!$G$3:$I$86,3,FALSE)),VLOOKUP(B147,Teams!$A$12:$B$29,2,FALSE)))</f>
        <v/>
      </c>
      <c r="D147" s="90">
        <f ca="1">IFERROR(IF(LEN(B147)=1,INDIRECT("'"&amp;C147&amp;"-"&amp;LEFT(C138,3)&amp;"'!H29"),IF(LEN(B147)=2,INDIRECT("'"&amp;C147&amp;"-"&amp;LEFT(C138,3)&amp;"'!H30"),VLOOKUP(B147,'U20 Non Counters'!$G$3:$I$86,2,FALSE))),"")</f>
        <v>0</v>
      </c>
      <c r="E147" s="145"/>
      <c r="F147" s="145"/>
      <c r="G147" s="88" t="str">
        <f>IF(LEFT(C138,3)="U20","",IF(B147="","",IF(OR(E147="NH",E147="NJ",E147="NT"),"",IF(LEN(B147)=3,"",IF(MAX(G140:G146)&lt;&gt;8,8,MIN(G140:G146)-1)))))</f>
        <v/>
      </c>
      <c r="H147" s="83"/>
      <c r="I147" s="88">
        <v>8</v>
      </c>
      <c r="J147" s="35"/>
      <c r="K147" s="89" t="str">
        <f>IFERROR(IF(J147="","",VLOOKUP(J147,Teams!$A$12:$B$29,2,FALSE)),CONCATENATE("NC-",VLOOKUP(J147,'U20 Non Counters'!$G$3:$I$200,3,FALSE)))</f>
        <v/>
      </c>
      <c r="L147" s="90">
        <f ca="1">IFERROR(IF(LEN(J147)=1,INDIRECT("'"&amp;K147&amp;"-"&amp;LEFT(K138,3)&amp;"'!H29"),IF(LEN(J147)=2,INDIRECT("'"&amp;K147&amp;"-"&amp;LEFT(K138,3)&amp;"'!H30"),VLOOKUP(J147,'U20 Non Counters'!$G$3:$I$86,2,FALSE))),"")</f>
        <v>0</v>
      </c>
      <c r="M147" s="145"/>
      <c r="N147" s="145"/>
      <c r="O147" s="88" t="str">
        <f>IF(LEFT(K138,3)="U20","",IF(J147="","",IF(OR(M147="NH",M147="NJ",M147="NT"),"",IF(LEN(J147)=3,"",IF(MAX(O140:O146)&lt;&gt;8,8,MIN(O140:O146)-1)))))</f>
        <v/>
      </c>
    </row>
    <row r="148" spans="1:15" x14ac:dyDescent="0.3">
      <c r="A148" s="98"/>
      <c r="B148" s="98"/>
      <c r="C148" s="99"/>
      <c r="D148" s="93"/>
      <c r="E148" s="153"/>
      <c r="F148" s="153"/>
      <c r="G148" s="98"/>
      <c r="H148" s="93"/>
      <c r="I148" s="98"/>
      <c r="J148" s="98"/>
      <c r="K148" s="99"/>
      <c r="L148" s="93"/>
      <c r="M148" s="153"/>
      <c r="N148" s="153"/>
      <c r="O148" s="98"/>
    </row>
    <row r="149" spans="1:15" x14ac:dyDescent="0.3">
      <c r="A149" s="118"/>
      <c r="B149" s="233"/>
      <c r="C149" s="120" t="str">
        <f>CONCATENATE("U20M ",'AAAC-U20'!B23," A String")</f>
        <v>U20M High Jump A String</v>
      </c>
      <c r="D149" s="120"/>
      <c r="E149" s="150"/>
      <c r="F149" s="150"/>
      <c r="G149" s="121"/>
      <c r="H149" s="87"/>
      <c r="I149" s="118"/>
      <c r="J149" s="233"/>
      <c r="K149" s="120" t="str">
        <f>CONCATENATE("U20M ",'AAAC-U20'!B23," B String")</f>
        <v>U20M High Jump B String</v>
      </c>
      <c r="L149" s="120"/>
      <c r="M149" s="150"/>
      <c r="N149" s="150"/>
      <c r="O149" s="121"/>
    </row>
    <row r="150" spans="1:15" x14ac:dyDescent="0.3">
      <c r="A150" s="122"/>
      <c r="B150" s="117" t="s">
        <v>23</v>
      </c>
      <c r="C150" s="117" t="s">
        <v>17</v>
      </c>
      <c r="D150" s="117" t="s">
        <v>20</v>
      </c>
      <c r="E150" s="148" t="s">
        <v>21</v>
      </c>
      <c r="F150" s="148" t="s">
        <v>182</v>
      </c>
      <c r="G150" s="123" t="s">
        <v>22</v>
      </c>
      <c r="H150" s="87"/>
      <c r="I150" s="122"/>
      <c r="J150" s="117" t="s">
        <v>23</v>
      </c>
      <c r="K150" s="117" t="s">
        <v>17</v>
      </c>
      <c r="L150" s="117" t="s">
        <v>20</v>
      </c>
      <c r="M150" s="148" t="s">
        <v>21</v>
      </c>
      <c r="N150" s="148" t="s">
        <v>182</v>
      </c>
      <c r="O150" s="123" t="s">
        <v>22</v>
      </c>
    </row>
    <row r="151" spans="1:15" x14ac:dyDescent="0.3">
      <c r="A151" s="88">
        <v>1</v>
      </c>
      <c r="B151" s="35">
        <v>6</v>
      </c>
      <c r="C151" s="89" t="str">
        <f>IF(B151="","",IF(LEN(B151)=3,CONCATENATE("NC-",VLOOKUP(B151,'U20 Non Counters'!$B$3:$D$86,3,FALSE)),VLOOKUP(B151,Teams!$A$12:$B$29,2,FALSE)))</f>
        <v>ISA</v>
      </c>
      <c r="D151" s="90" t="str">
        <f ca="1">IFERROR(IF(LEN(B151)=1,INDIRECT("'"&amp;C151&amp;"-"&amp;LEFT(C149,3)&amp;"'!D23"),IF(LEN(B151)=2,INDIRECT("'"&amp;C151&amp;"-"&amp;LEFT(C149,3)&amp;"'!D24"),VLOOKUP(B151,'U20 Non Counters'!$B$3:$D$86,2,FALSE))),"")</f>
        <v>Jeremiasz Kaluzinski</v>
      </c>
      <c r="E151" s="145" t="s">
        <v>364</v>
      </c>
      <c r="F151" s="145"/>
      <c r="G151" s="88" t="str">
        <f>IF(LEFT(C149,3)="U20","",IF(B151="","",IF(OR(E151="NH",E151="NJ",E151="NT"),"",IF(LEN(B151)=3,"",8))))</f>
        <v/>
      </c>
      <c r="I151" s="88">
        <v>1</v>
      </c>
      <c r="J151" s="35"/>
      <c r="K151" s="89" t="str">
        <f>IF(J151="","",IF(LEN(J151)=3,CONCATENATE("NC-",VLOOKUP(J151,'U20 Non Counters'!$B$3:$D$86,3,FALSE)),VLOOKUP(J151,Teams!$A$12:$B$29,2,FALSE)))</f>
        <v/>
      </c>
      <c r="L151" s="90">
        <f ca="1">IFERROR(IF(LEN(J151)=1,INDIRECT("'"&amp;K151&amp;"-"&amp;LEFT(K149,3)&amp;"'!D23"),IF(LEN(J151)=2,INDIRECT("'"&amp;K151&amp;"-"&amp;LEFT(K149,3)&amp;"'!D24"),VLOOKUP(J151,'U20 Non Counters'!$B$3:$D$86,2,FALSE))),"")</f>
        <v>0</v>
      </c>
      <c r="M151" s="145"/>
      <c r="N151" s="145"/>
      <c r="O151" s="88" t="str">
        <f>IF(LEFT(K149,3)="U20","",IF(J151="","",IF(OR(M151="NH",M151="NJ",M151="NT"),"",IF(LEN(J151)=3,"",8))))</f>
        <v/>
      </c>
    </row>
    <row r="152" spans="1:15" x14ac:dyDescent="0.3">
      <c r="A152" s="88">
        <v>2</v>
      </c>
      <c r="B152" s="35"/>
      <c r="C152" s="89" t="str">
        <f>IF(B152="","",IF(LEN(B152)=3,CONCATENATE("NC-",VLOOKUP(B152,'U20 Non Counters'!$B$3:$D$86,3,FALSE)),VLOOKUP(B152,Teams!$A$12:$B$29,2,FALSE)))</f>
        <v/>
      </c>
      <c r="D152" s="90">
        <f ca="1">IFERROR(IF(LEN(B152)=1,INDIRECT("'"&amp;C152&amp;"-"&amp;LEFT(C149,3)&amp;"'!D23"),IF(LEN(B152)=2,INDIRECT("'"&amp;C152&amp;"-"&amp;LEFT(C149,3)&amp;"'!D24"),VLOOKUP(B152,'U20 Non Counters'!$B$3:$D$86,2,FALSE))),"")</f>
        <v>0</v>
      </c>
      <c r="E152" s="145"/>
      <c r="F152" s="145"/>
      <c r="G152" s="88" t="str">
        <f>IF(LEFT(C149,3)="U20","",IF(B152="","",IF(OR(E152="NH",E152="NJ",E152="NT"),"",IF(LEN(B152)=3,"",IF(G151="",8,MIN(G151)-1)))))</f>
        <v/>
      </c>
      <c r="I152" s="88">
        <v>2</v>
      </c>
      <c r="J152" s="35"/>
      <c r="K152" s="89" t="str">
        <f>IF(J152="","",IF(LEN(J152)=3,CONCATENATE("NC-",VLOOKUP(J152,'U20 Non Counters'!$B$3:$D$86,3,FALSE)),VLOOKUP(J152,Teams!$A$12:$B$29,2,FALSE)))</f>
        <v/>
      </c>
      <c r="L152" s="90">
        <f ca="1">IFERROR(IF(LEN(J152)=1,INDIRECT("'"&amp;K152&amp;"-"&amp;LEFT(K149,3)&amp;"'!D23"),IF(LEN(J152)=2,INDIRECT("'"&amp;K152&amp;"-"&amp;LEFT(K149,3)&amp;"'!D24"),VLOOKUP(J152,'U20 Non Counters'!$B$3:$D$86,2,FALSE))),"")</f>
        <v>0</v>
      </c>
      <c r="M152" s="145"/>
      <c r="N152" s="145"/>
      <c r="O152" s="88" t="str">
        <f>IF(LEFT(K149,3)="U20","",IF(J152="","",IF(OR(M152="NH",M152="NJ",M152="NT"),"",IF(LEN(J152)=3,"",IF(O151="",8,MIN(O151)-1)))))</f>
        <v/>
      </c>
    </row>
    <row r="153" spans="1:15" x14ac:dyDescent="0.3">
      <c r="A153" s="88">
        <v>3</v>
      </c>
      <c r="B153" s="35"/>
      <c r="C153" s="89" t="str">
        <f>IF(B153="","",IF(LEN(B153)=3,CONCATENATE("NC-",VLOOKUP(B153,'U20 Non Counters'!$B$3:$D$86,3,FALSE)),VLOOKUP(B153,Teams!$A$12:$B$29,2,FALSE)))</f>
        <v/>
      </c>
      <c r="D153" s="90">
        <f ca="1">IFERROR(IF(LEN(B153)=1,INDIRECT("'"&amp;C153&amp;"-"&amp;LEFT(C149,3)&amp;"'!D23"),IF(LEN(B153)=2,INDIRECT("'"&amp;C153&amp;"-"&amp;LEFT(C149,3)&amp;"'!D24"),VLOOKUP(B153,'U20 Non Counters'!$B$3:$D$86,2,FALSE))),"")</f>
        <v>0</v>
      </c>
      <c r="E153" s="145"/>
      <c r="F153" s="145"/>
      <c r="G153" s="88" t="str">
        <f>IF(LEFT(C149,3)="U20","",IF(B153="","",IF(OR(E153="NH",E153="NJ",E153="NT"),"",IF(LEN(B153)=3,"",IF(MAX(G151:G152)&lt;&gt;8,8,MIN(G151:G152)-1)))))</f>
        <v/>
      </c>
      <c r="I153" s="88">
        <v>3</v>
      </c>
      <c r="J153" s="35"/>
      <c r="K153" s="89" t="str">
        <f>IF(J153="","",IF(LEN(J153)=3,CONCATENATE("NC-",VLOOKUP(J153,'U20 Non Counters'!$B$3:$D$86,3,FALSE)),VLOOKUP(J153,Teams!$A$12:$B$29,2,FALSE)))</f>
        <v/>
      </c>
      <c r="L153" s="90">
        <f ca="1">IFERROR(IF(LEN(J153)=1,INDIRECT("'"&amp;K153&amp;"-"&amp;LEFT(K149,3)&amp;"'!D23"),IF(LEN(J153)=2,INDIRECT("'"&amp;K153&amp;"-"&amp;LEFT(K149,3)&amp;"'!D24"),VLOOKUP(J153,'U20 Non Counters'!$B$3:$D$86,2,FALSE))),"")</f>
        <v>0</v>
      </c>
      <c r="M153" s="145"/>
      <c r="N153" s="145"/>
      <c r="O153" s="88" t="str">
        <f>IF(LEFT(K149,3)="U20","",IF(J153="","",IF(OR(M153="NH",M153="NJ",M153="NT"),"",IF(LEN(J153)=3,"",IF(MAX(O151:O152)&lt;&gt;8,8,MIN(O151:O152)-1)))))</f>
        <v/>
      </c>
    </row>
    <row r="154" spans="1:15" x14ac:dyDescent="0.3">
      <c r="A154" s="88">
        <v>4</v>
      </c>
      <c r="B154" s="35"/>
      <c r="C154" s="89" t="str">
        <f>IF(B154="","",IF(LEN(B154)=3,CONCATENATE("NC-",VLOOKUP(B154,'U20 Non Counters'!$B$3:$D$86,3,FALSE)),VLOOKUP(B154,Teams!$A$12:$B$29,2,FALSE)))</f>
        <v/>
      </c>
      <c r="D154" s="90">
        <f ca="1">IFERROR(IF(LEN(B154)=1,INDIRECT("'"&amp;C154&amp;"-"&amp;LEFT(C149,3)&amp;"'!D23"),IF(LEN(B154)=2,INDIRECT("'"&amp;C154&amp;"-"&amp;LEFT(C149,3)&amp;"'!D24"),VLOOKUP(B154,'U20 Non Counters'!$B$3:$D$86,2,FALSE))),"")</f>
        <v>0</v>
      </c>
      <c r="E154" s="145"/>
      <c r="F154" s="145"/>
      <c r="G154" s="88" t="str">
        <f>IF(LEFT(C149,3)="U20","",IF(B154="","",IF(OR(E154="NH",E154="NJ",E154="NT"),"",IF(LEN(B154)=3,"",IF(MAX(G151:G153)&lt;&gt;8,8,MIN(G151:G153)-1)))))</f>
        <v/>
      </c>
      <c r="I154" s="88">
        <v>4</v>
      </c>
      <c r="J154" s="35"/>
      <c r="K154" s="89" t="str">
        <f>IF(J154="","",IF(LEN(J154)=3,CONCATENATE("NC-",VLOOKUP(J154,'U20 Non Counters'!$B$3:$D$86,3,FALSE)),VLOOKUP(J154,Teams!$A$12:$B$29,2,FALSE)))</f>
        <v/>
      </c>
      <c r="L154" s="90">
        <f ca="1">IFERROR(IF(LEN(J154)=1,INDIRECT("'"&amp;K154&amp;"-"&amp;LEFT(K149,3)&amp;"'!D23"),IF(LEN(J154)=2,INDIRECT("'"&amp;K154&amp;"-"&amp;LEFT(K149,3)&amp;"'!D24"),VLOOKUP(J154,'U20 Non Counters'!$B$3:$D$86,2,FALSE))),"")</f>
        <v>0</v>
      </c>
      <c r="M154" s="145"/>
      <c r="N154" s="145"/>
      <c r="O154" s="88" t="str">
        <f>IF(LEFT(K149,3)="U20","",IF(J154="","",IF(OR(M154="NH",M154="NJ",M154="NT"),"",IF(LEN(J154)=3,"",IF(MAX(O151:O153)&lt;&gt;8,8,MIN(O151:O153)-1)))))</f>
        <v/>
      </c>
    </row>
    <row r="155" spans="1:15" x14ac:dyDescent="0.3">
      <c r="A155" s="88">
        <v>5</v>
      </c>
      <c r="B155" s="35"/>
      <c r="C155" s="89" t="str">
        <f>IF(B155="","",IF(LEN(B155)=3,CONCATENATE("NC-",VLOOKUP(B155,'U20 Non Counters'!$B$3:$D$86,3,FALSE)),VLOOKUP(B155,Teams!$A$12:$B$29,2,FALSE)))</f>
        <v/>
      </c>
      <c r="D155" s="90">
        <f ca="1">IFERROR(IF(LEN(B155)=1,INDIRECT("'"&amp;C155&amp;"-"&amp;LEFT(C149,3)&amp;"'!D23"),IF(LEN(B155)=2,INDIRECT("'"&amp;C155&amp;"-"&amp;LEFT(C149,3)&amp;"'!D24"),VLOOKUP(B155,'U20 Non Counters'!$B$3:$D$86,2,FALSE))),"")</f>
        <v>0</v>
      </c>
      <c r="E155" s="145"/>
      <c r="F155" s="145"/>
      <c r="G155" s="88" t="str">
        <f>IF(LEFT(C149,3)="U20","",IF(B155="","",IF(OR(E155="NH",E155="NJ",E155="NT"),"",IF(LEN(B155)=3,"",IF(MAX(G151:G154)&lt;&gt;8,8,MIN(G151:G154)-1)))))</f>
        <v/>
      </c>
      <c r="I155" s="88">
        <v>5</v>
      </c>
      <c r="J155" s="35"/>
      <c r="K155" s="89" t="str">
        <f>IF(J155="","",IF(LEN(J155)=3,CONCATENATE("NC-",VLOOKUP(J155,'U20 Non Counters'!$B$3:$D$86,3,FALSE)),VLOOKUP(J155,Teams!$A$12:$B$29,2,FALSE)))</f>
        <v/>
      </c>
      <c r="L155" s="90">
        <f ca="1">IFERROR(IF(LEN(J155)=1,INDIRECT("'"&amp;K155&amp;"-"&amp;LEFT(K149,3)&amp;"'!D23"),IF(LEN(J155)=2,INDIRECT("'"&amp;K155&amp;"-"&amp;LEFT(K149,3)&amp;"'!D24"),VLOOKUP(J155,'U20 Non Counters'!$B$3:$D$86,2,FALSE))),"")</f>
        <v>0</v>
      </c>
      <c r="M155" s="145"/>
      <c r="N155" s="145"/>
      <c r="O155" s="88" t="str">
        <f>IF(LEFT(K149,3)="U20","",IF(J155="","",IF(OR(M155="NH",M155="NJ",M155="NT"),"",IF(LEN(J155)=3,"",IF(MAX(O151:O154)&lt;&gt;8,8,MIN(O151:O154)-1)))))</f>
        <v/>
      </c>
    </row>
    <row r="156" spans="1:15" s="93" customFormat="1" x14ac:dyDescent="0.3">
      <c r="A156" s="88">
        <v>6</v>
      </c>
      <c r="B156" s="35"/>
      <c r="C156" s="89" t="str">
        <f>IF(B156="","",IF(LEN(B156)=3,CONCATENATE("NC-",VLOOKUP(B156,'U20 Non Counters'!$B$3:$D$86,3,FALSE)),VLOOKUP(B156,Teams!$A$12:$B$29,2,FALSE)))</f>
        <v/>
      </c>
      <c r="D156" s="90">
        <f ca="1">IFERROR(IF(LEN(B156)=1,INDIRECT("'"&amp;C156&amp;"-"&amp;LEFT(C149,3)&amp;"'!D23"),IF(LEN(B156)=2,INDIRECT("'"&amp;C156&amp;"-"&amp;LEFT(C149,3)&amp;"'!D24"),VLOOKUP(B156,'U20 Non Counters'!$B$3:$D$86,2,FALSE))),"")</f>
        <v>0</v>
      </c>
      <c r="E156" s="145"/>
      <c r="F156" s="145"/>
      <c r="G156" s="88" t="str">
        <f>IF(LEFT(C149,3)="U20","",IF(B156="","",IF(OR(E156="NH",E156="NJ",E156="NT"),"",IF(LEN(B156)=3,"",IF(MAX(G151:G155)&lt;&gt;8,8,MIN(G151:G155)-1)))))</f>
        <v/>
      </c>
      <c r="H156" s="83"/>
      <c r="I156" s="88">
        <v>6</v>
      </c>
      <c r="J156" s="35"/>
      <c r="K156" s="89" t="str">
        <f>IF(J156="","",IF(LEN(J156)=3,CONCATENATE("NC-",VLOOKUP(J156,'U20 Non Counters'!$B$3:$D$86,3,FALSE)),VLOOKUP(J156,Teams!$A$12:$B$29,2,FALSE)))</f>
        <v/>
      </c>
      <c r="L156" s="90">
        <f ca="1">IFERROR(IF(LEN(J156)=1,INDIRECT("'"&amp;K156&amp;"-"&amp;LEFT(K149,3)&amp;"'!D23"),IF(LEN(J156)=2,INDIRECT("'"&amp;K156&amp;"-"&amp;LEFT(K149,3)&amp;"'!D24"),VLOOKUP(J156,'U20 Non Counters'!$B$3:$D$86,2,FALSE))),"")</f>
        <v>0</v>
      </c>
      <c r="M156" s="145"/>
      <c r="N156" s="145"/>
      <c r="O156" s="88" t="str">
        <f>IF(LEFT(K149,3)="U20","",IF(J156="","",IF(OR(M156="NH",M156="NJ",M156="NT"),"",IF(LEN(J156)=3,"",IF(MAX(O151:O155)&lt;&gt;8,8,MIN(O151:O155)-1)))))</f>
        <v/>
      </c>
    </row>
    <row r="157" spans="1:15" s="87" customFormat="1" x14ac:dyDescent="0.3">
      <c r="A157" s="88">
        <v>7</v>
      </c>
      <c r="B157" s="35"/>
      <c r="C157" s="89" t="str">
        <f>IF(B157="","",IF(LEN(B157)=3,CONCATENATE("NC-",VLOOKUP(B157,'U20 Non Counters'!$B$3:$D$86,3,FALSE)),VLOOKUP(B157,Teams!$A$12:$B$29,2,FALSE)))</f>
        <v/>
      </c>
      <c r="D157" s="90">
        <f ca="1">IFERROR(IF(LEN(B157)=1,INDIRECT("'"&amp;C157&amp;"-"&amp;LEFT(C149,3)&amp;"'!D23"),IF(LEN(B157)=2,INDIRECT("'"&amp;C157&amp;"-"&amp;LEFT(C149,3)&amp;"'!D24"),VLOOKUP(B157,'U20 Non Counters'!$B$3:$D$86,2,FALSE))),"")</f>
        <v>0</v>
      </c>
      <c r="E157" s="145"/>
      <c r="F157" s="145"/>
      <c r="G157" s="88" t="str">
        <f>IF(LEFT(C149,3)="U20","",IF(B157="","",IF(OR(E157="NH",E157="NJ",E157="NT"),"",IF(LEN(B157)=3,"",IF(MAX(G151:G156)&lt;&gt;8,8,MIN(G151:G156)-1)))))</f>
        <v/>
      </c>
      <c r="H157" s="83"/>
      <c r="I157" s="88">
        <v>7</v>
      </c>
      <c r="J157" s="35"/>
      <c r="K157" s="89" t="str">
        <f>IF(J157="","",IF(LEN(J157)=3,CONCATENATE("NC-",VLOOKUP(J157,'U20 Non Counters'!$B$3:$D$86,3,FALSE)),VLOOKUP(J157,Teams!$A$12:$B$29,2,FALSE)))</f>
        <v/>
      </c>
      <c r="L157" s="90">
        <f ca="1">IFERROR(IF(LEN(J157)=1,INDIRECT("'"&amp;K157&amp;"-"&amp;LEFT(K149,3)&amp;"'!D23"),IF(LEN(J157)=2,INDIRECT("'"&amp;K157&amp;"-"&amp;LEFT(K149,3)&amp;"'!D24"),VLOOKUP(J157,'U20 Non Counters'!$B$3:$D$86,2,FALSE))),"")</f>
        <v>0</v>
      </c>
      <c r="M157" s="145"/>
      <c r="N157" s="145"/>
      <c r="O157" s="88" t="str">
        <f>IF(LEFT(K149,3)="U20","",IF(J157="","",IF(OR(M157="NH",M157="NJ",M157="NT"),"",IF(LEN(J157)=3,"",IF(MAX(O151:O156)&lt;&gt;8,8,MIN(O151:O156)-1)))))</f>
        <v/>
      </c>
    </row>
    <row r="158" spans="1:15" x14ac:dyDescent="0.3">
      <c r="A158" s="88">
        <v>8</v>
      </c>
      <c r="B158" s="35"/>
      <c r="C158" s="89" t="str">
        <f>IF(B158="","",IF(LEN(B158)=3,CONCATENATE("NC-",VLOOKUP(B158,'U20 Non Counters'!$B$3:$D$86,3,FALSE)),VLOOKUP(B158,Teams!$A$12:$B$29,2,FALSE)))</f>
        <v/>
      </c>
      <c r="D158" s="90">
        <f ca="1">IFERROR(IF(LEN(B158)=1,INDIRECT("'"&amp;C158&amp;"-"&amp;LEFT(C149,3)&amp;"'!D23"),IF(LEN(B158)=2,INDIRECT("'"&amp;C158&amp;"-"&amp;LEFT(C149,3)&amp;"'!D24"),VLOOKUP(B158,'U20 Non Counters'!$B$3:$D$86,2,FALSE))),"")</f>
        <v>0</v>
      </c>
      <c r="E158" s="145"/>
      <c r="F158" s="145"/>
      <c r="G158" s="88" t="str">
        <f>IF(LEFT(C149,3)="U20","",IF(B158="","",IF(OR(E158="NH",E158="NJ",E158="NT"),"",IF(LEN(B158)=3,"",IF(MAX(G151:G157)&lt;&gt;8,8,MIN(G151:G157)-1)))))</f>
        <v/>
      </c>
      <c r="I158" s="88">
        <v>8</v>
      </c>
      <c r="J158" s="35"/>
      <c r="K158" s="89" t="str">
        <f>IF(J158="","",IF(LEN(J158)=3,CONCATENATE("NC-",VLOOKUP(J158,'U20 Non Counters'!$B$3:$D$86,3,FALSE)),VLOOKUP(J158,Teams!$A$12:$B$29,2,FALSE)))</f>
        <v/>
      </c>
      <c r="L158" s="90">
        <f ca="1">IFERROR(IF(LEN(J158)=1,INDIRECT("'"&amp;K158&amp;"-"&amp;LEFT(K149,3)&amp;"'!D23"),IF(LEN(J158)=2,INDIRECT("'"&amp;K158&amp;"-"&amp;LEFT(K149,3)&amp;"'!D24"),VLOOKUP(J158,'U20 Non Counters'!$B$3:$D$86,2,FALSE))),"")</f>
        <v>0</v>
      </c>
      <c r="M158" s="145"/>
      <c r="N158" s="145"/>
      <c r="O158" s="88" t="str">
        <f>IF(LEFT(K149,3)="U20","",IF(J158="","",IF(OR(M158="NH",M158="NJ",M158="NT"),"",IF(LEN(J158)=3,"",IF(MAX(O151:O157)&lt;&gt;8,8,MIN(O151:O157)-1)))))</f>
        <v/>
      </c>
    </row>
    <row r="159" spans="1:15" x14ac:dyDescent="0.3">
      <c r="A159" s="91"/>
      <c r="B159" s="115"/>
      <c r="C159" s="92"/>
      <c r="D159" s="92"/>
      <c r="E159" s="151"/>
      <c r="F159" s="151"/>
      <c r="G159" s="91"/>
      <c r="H159" s="93"/>
      <c r="I159" s="91"/>
      <c r="J159" s="115"/>
      <c r="K159" s="92"/>
      <c r="L159" s="92"/>
      <c r="M159" s="151"/>
      <c r="N159" s="151"/>
      <c r="O159" s="91"/>
    </row>
    <row r="160" spans="1:15" x14ac:dyDescent="0.3">
      <c r="A160" s="118"/>
      <c r="B160" s="233"/>
      <c r="C160" s="120" t="str">
        <f>CONCATENATE("U20M ",'AAAC-U20'!B25," A String")</f>
        <v>U20M Hammer A String</v>
      </c>
      <c r="D160" s="120"/>
      <c r="E160" s="150"/>
      <c r="F160" s="150"/>
      <c r="G160" s="121"/>
      <c r="H160" s="87"/>
      <c r="I160" s="118"/>
      <c r="J160" s="233"/>
      <c r="K160" s="120" t="str">
        <f>CONCATENATE("U20M ",'AAAC-U20'!B25," B String")</f>
        <v>U20M Hammer B String</v>
      </c>
      <c r="L160" s="120"/>
      <c r="M160" s="150"/>
      <c r="N160" s="150"/>
      <c r="O160" s="121"/>
    </row>
    <row r="161" spans="1:15" x14ac:dyDescent="0.3">
      <c r="A161" s="122"/>
      <c r="B161" s="117" t="s">
        <v>23</v>
      </c>
      <c r="C161" s="117" t="s">
        <v>17</v>
      </c>
      <c r="D161" s="117" t="s">
        <v>20</v>
      </c>
      <c r="E161" s="148" t="s">
        <v>21</v>
      </c>
      <c r="F161" s="148" t="s">
        <v>182</v>
      </c>
      <c r="G161" s="123" t="s">
        <v>22</v>
      </c>
      <c r="H161" s="87"/>
      <c r="I161" s="122"/>
      <c r="J161" s="117" t="s">
        <v>23</v>
      </c>
      <c r="K161" s="117" t="s">
        <v>17</v>
      </c>
      <c r="L161" s="117" t="s">
        <v>20</v>
      </c>
      <c r="M161" s="148" t="s">
        <v>21</v>
      </c>
      <c r="N161" s="148" t="s">
        <v>182</v>
      </c>
      <c r="O161" s="123" t="s">
        <v>22</v>
      </c>
    </row>
    <row r="162" spans="1:15" x14ac:dyDescent="0.3">
      <c r="A162" s="88">
        <v>1</v>
      </c>
      <c r="B162" s="35">
        <v>55</v>
      </c>
      <c r="C162" s="89" t="str">
        <f>IF(B162="","",IF(LEN(B162)=3,CONCATENATE("NC-",VLOOKUP(B162,'U20 Non Counters'!$B$3:$D$86,3,FALSE)),VLOOKUP(B162,Teams!$A$12:$B$29,2,FALSE)))</f>
        <v>IH</v>
      </c>
      <c r="D162" s="90" t="str">
        <f ca="1">IFERROR(IF(LEN(B162)=1,INDIRECT("'"&amp;C162&amp;"-"&amp;LEFT(C160,3)&amp;"'!D25"),IF(LEN(B162)=2,INDIRECT("'"&amp;C162&amp;"-"&amp;LEFT(C160,3)&amp;"'!D26"),VLOOKUP(B162,'U20 Non Counters'!$B$3:$D$86,2,FALSE))),"")</f>
        <v>Andrew Bowsher</v>
      </c>
      <c r="E162" s="145" t="s">
        <v>358</v>
      </c>
      <c r="F162" s="145"/>
      <c r="G162" s="88" t="str">
        <f>IF(LEFT(C160,3)="U20","",IF(B162="","",IF(OR(E162="NH",E162="NJ",E162="NT"),"",IF(LEN(B162)=3,"",8))))</f>
        <v/>
      </c>
      <c r="I162" s="88">
        <v>1</v>
      </c>
      <c r="J162" s="35"/>
      <c r="K162" s="89" t="str">
        <f>IF(J162="","",IF(LEN(J162)=3,CONCATENATE("NC-",VLOOKUP(J162,'U20 Non Counters'!$B$3:$D$86,3,FALSE)),VLOOKUP(J162,Teams!$A$12:$B$29,2,FALSE)))</f>
        <v/>
      </c>
      <c r="L162" s="90">
        <f ca="1">IFERROR(IF(LEN(J162)=1,INDIRECT("'"&amp;K162&amp;"-"&amp;LEFT(K160,3)&amp;"'!D25"),IF(LEN(J162)=2,INDIRECT("'"&amp;K162&amp;"-"&amp;LEFT(K160,3)&amp;"'!D26"),VLOOKUP(J162,'U20 Non Counters'!$B$3:$D$86,2,FALSE))),"")</f>
        <v>0</v>
      </c>
      <c r="M162" s="145"/>
      <c r="N162" s="145"/>
      <c r="O162" s="88" t="str">
        <f>IF(LEFT(K160,3)="U20","",IF(J162="","",IF(OR(M162="NH",M162="NJ",M162="NT"),"",IF(LEN(J162)=3,"",8))))</f>
        <v/>
      </c>
    </row>
    <row r="163" spans="1:15" x14ac:dyDescent="0.3">
      <c r="A163" s="88">
        <v>2</v>
      </c>
      <c r="B163" s="35">
        <v>1</v>
      </c>
      <c r="C163" s="89" t="str">
        <f>IF(B163="","",IF(LEN(B163)=3,CONCATENATE("NC-",VLOOKUP(B163,'U20 Non Counters'!$B$3:$D$86,3,FALSE)),VLOOKUP(B163,Teams!$A$12:$B$29,2,FALSE)))</f>
        <v>AAAC</v>
      </c>
      <c r="D163" s="90" t="str">
        <f ca="1">IFERROR(IF(LEN(B163)=1,INDIRECT("'"&amp;C163&amp;"-"&amp;LEFT(C160,3)&amp;"'!D25"),IF(LEN(B163)=2,INDIRECT("'"&amp;C163&amp;"-"&amp;LEFT(C160,3)&amp;"'!D26"),VLOOKUP(B163,'U20 Non Counters'!$B$3:$D$86,2,FALSE))),"")</f>
        <v>John Angus</v>
      </c>
      <c r="E163" s="145" t="s">
        <v>359</v>
      </c>
      <c r="F163" s="145"/>
      <c r="G163" s="88" t="str">
        <f>IF(LEFT(C160,3)="U20","",IF(B163="","",IF(OR(E163="NH",E163="NJ",E163="NT"),"",IF(LEN(B163)=3,"",IF(G162="",8,MIN(G162)-1)))))</f>
        <v/>
      </c>
      <c r="I163" s="88">
        <v>2</v>
      </c>
      <c r="J163" s="35"/>
      <c r="K163" s="89" t="str">
        <f>IF(J163="","",IF(LEN(J163)=3,CONCATENATE("NC-",VLOOKUP(J163,'U20 Non Counters'!$B$3:$D$86,3,FALSE)),VLOOKUP(J163,Teams!$A$12:$B$29,2,FALSE)))</f>
        <v/>
      </c>
      <c r="L163" s="90">
        <f ca="1">IFERROR(IF(LEN(J163)=1,INDIRECT("'"&amp;K163&amp;"-"&amp;LEFT(K160,3)&amp;"'!D25"),IF(LEN(J163)=2,INDIRECT("'"&amp;K163&amp;"-"&amp;LEFT(K160,3)&amp;"'!D26"),VLOOKUP(J163,'U20 Non Counters'!$B$3:$D$86,2,FALSE))),"")</f>
        <v>0</v>
      </c>
      <c r="M163" s="145"/>
      <c r="N163" s="145"/>
      <c r="O163" s="88" t="str">
        <f>IF(LEFT(K160,3)="U20","",IF(J163="","",IF(OR(M163="NH",M163="NJ",M163="NT"),"",IF(LEN(J163)=3,"",IF(O162="",8,MIN(O162)-1)))))</f>
        <v/>
      </c>
    </row>
    <row r="164" spans="1:15" s="93" customFormat="1" x14ac:dyDescent="0.3">
      <c r="A164" s="88">
        <v>3</v>
      </c>
      <c r="B164" s="35"/>
      <c r="C164" s="89" t="str">
        <f>IF(B164="","",IF(LEN(B164)=3,CONCATENATE("NC-",VLOOKUP(B164,'U20 Non Counters'!$B$3:$D$86,3,FALSE)),VLOOKUP(B164,Teams!$A$12:$B$29,2,FALSE)))</f>
        <v/>
      </c>
      <c r="D164" s="90">
        <f ca="1">IFERROR(IF(LEN(B164)=1,INDIRECT("'"&amp;C164&amp;"-"&amp;LEFT(C160,3)&amp;"'!D25"),IF(LEN(B164)=2,INDIRECT("'"&amp;C164&amp;"-"&amp;LEFT(C160,3)&amp;"'!D26"),VLOOKUP(B164,'U20 Non Counters'!$B$3:$D$86,2,FALSE))),"")</f>
        <v>0</v>
      </c>
      <c r="E164" s="145"/>
      <c r="F164" s="145"/>
      <c r="G164" s="88" t="str">
        <f>IF(LEFT(C160,3)="U20","",IF(B164="","",IF(OR(E164="NH",E164="NJ",E164="NT"),"",IF(LEN(B164)=3,"",IF(MAX(G162:G163)&lt;&gt;8,8,MIN(G162:G163)-1)))))</f>
        <v/>
      </c>
      <c r="H164" s="83"/>
      <c r="I164" s="88">
        <v>3</v>
      </c>
      <c r="J164" s="35"/>
      <c r="K164" s="89" t="str">
        <f>IF(J164="","",IF(LEN(J164)=3,CONCATENATE("NC-",VLOOKUP(J164,'U20 Non Counters'!$B$3:$D$86,3,FALSE)),VLOOKUP(J164,Teams!$A$12:$B$29,2,FALSE)))</f>
        <v/>
      </c>
      <c r="L164" s="90">
        <f ca="1">IFERROR(IF(LEN(J164)=1,INDIRECT("'"&amp;K164&amp;"-"&amp;LEFT(K160,3)&amp;"'!D25"),IF(LEN(J164)=2,INDIRECT("'"&amp;K164&amp;"-"&amp;LEFT(K160,3)&amp;"'!D26"),VLOOKUP(J164,'U20 Non Counters'!$B$3:$D$86,2,FALSE))),"")</f>
        <v>0</v>
      </c>
      <c r="M164" s="145"/>
      <c r="N164" s="145"/>
      <c r="O164" s="88" t="str">
        <f>IF(LEFT(K160,3)="U20","",IF(J164="","",IF(OR(M164="NH",M164="NJ",M164="NT"),"",IF(LEN(J164)=3,"",IF(MAX(O162:O163)&lt;&gt;8,8,MIN(O162:O163)-1)))))</f>
        <v/>
      </c>
    </row>
    <row r="165" spans="1:15" s="87" customFormat="1" x14ac:dyDescent="0.3">
      <c r="A165" s="88">
        <v>4</v>
      </c>
      <c r="B165" s="35"/>
      <c r="C165" s="89" t="str">
        <f>IF(B165="","",IF(LEN(B165)=3,CONCATENATE("NC-",VLOOKUP(B165,'U20 Non Counters'!$B$3:$D$86,3,FALSE)),VLOOKUP(B165,Teams!$A$12:$B$29,2,FALSE)))</f>
        <v/>
      </c>
      <c r="D165" s="90">
        <f ca="1">IFERROR(IF(LEN(B165)=1,INDIRECT("'"&amp;C165&amp;"-"&amp;LEFT(C160,3)&amp;"'!D25"),IF(LEN(B165)=2,INDIRECT("'"&amp;C165&amp;"-"&amp;LEFT(C160,3)&amp;"'!D26"),VLOOKUP(B165,'U20 Non Counters'!$B$3:$D$86,2,FALSE))),"")</f>
        <v>0</v>
      </c>
      <c r="E165" s="145"/>
      <c r="F165" s="145"/>
      <c r="G165" s="88" t="str">
        <f>IF(LEFT(C160,3)="U20","",IF(B165="","",IF(OR(E165="NH",E165="NJ",E165="NT"),"",IF(LEN(B165)=3,"",IF(MAX(G162:G164)&lt;&gt;8,8,MIN(G162:G164)-1)))))</f>
        <v/>
      </c>
      <c r="H165" s="83"/>
      <c r="I165" s="88">
        <v>4</v>
      </c>
      <c r="J165" s="35"/>
      <c r="K165" s="89" t="str">
        <f>IF(J165="","",IF(LEN(J165)=3,CONCATENATE("NC-",VLOOKUP(J165,'U20 Non Counters'!$B$3:$D$86,3,FALSE)),VLOOKUP(J165,Teams!$A$12:$B$29,2,FALSE)))</f>
        <v/>
      </c>
      <c r="L165" s="90">
        <f ca="1">IFERROR(IF(LEN(J165)=1,INDIRECT("'"&amp;K165&amp;"-"&amp;LEFT(K160,3)&amp;"'!D25"),IF(LEN(J165)=2,INDIRECT("'"&amp;K165&amp;"-"&amp;LEFT(K160,3)&amp;"'!D26"),VLOOKUP(J165,'U20 Non Counters'!$B$3:$D$86,2,FALSE))),"")</f>
        <v>0</v>
      </c>
      <c r="M165" s="145"/>
      <c r="N165" s="145"/>
      <c r="O165" s="88" t="str">
        <f>IF(LEFT(K160,3)="U20","",IF(J165="","",IF(OR(M165="NH",M165="NJ",M165="NT"),"",IF(LEN(J165)=3,"",IF(MAX(O162:O164)&lt;&gt;8,8,MIN(O162:O164)-1)))))</f>
        <v/>
      </c>
    </row>
    <row r="166" spans="1:15" x14ac:dyDescent="0.3">
      <c r="A166" s="88">
        <v>5</v>
      </c>
      <c r="B166" s="35"/>
      <c r="C166" s="89" t="str">
        <f>IF(B166="","",IF(LEN(B166)=3,CONCATENATE("NC-",VLOOKUP(B166,'U20 Non Counters'!$B$3:$D$86,3,FALSE)),VLOOKUP(B166,Teams!$A$12:$B$29,2,FALSE)))</f>
        <v/>
      </c>
      <c r="D166" s="90">
        <f ca="1">IFERROR(IF(LEN(B166)=1,INDIRECT("'"&amp;C166&amp;"-"&amp;LEFT(C160,3)&amp;"'!D25"),IF(LEN(B166)=2,INDIRECT("'"&amp;C166&amp;"-"&amp;LEFT(C160,3)&amp;"'!D26"),VLOOKUP(B166,'U20 Non Counters'!$B$3:$D$86,2,FALSE))),"")</f>
        <v>0</v>
      </c>
      <c r="E166" s="145"/>
      <c r="F166" s="145"/>
      <c r="G166" s="88" t="str">
        <f>IF(LEFT(C160,3)="U20","",IF(B166="","",IF(OR(E166="NH",E166="NJ",E166="NT"),"",IF(LEN(B166)=3,"",IF(MAX(G162:G165)&lt;&gt;8,8,MIN(G162:G165)-1)))))</f>
        <v/>
      </c>
      <c r="I166" s="88">
        <v>5</v>
      </c>
      <c r="J166" s="35"/>
      <c r="K166" s="89" t="str">
        <f>IF(J166="","",IF(LEN(J166)=3,CONCATENATE("NC-",VLOOKUP(J166,'U20 Non Counters'!$B$3:$D$86,3,FALSE)),VLOOKUP(J166,Teams!$A$12:$B$29,2,FALSE)))</f>
        <v/>
      </c>
      <c r="L166" s="90">
        <f ca="1">IFERROR(IF(LEN(J166)=1,INDIRECT("'"&amp;K166&amp;"-"&amp;LEFT(K160,3)&amp;"'!D25"),IF(LEN(J166)=2,INDIRECT("'"&amp;K166&amp;"-"&amp;LEFT(K160,3)&amp;"'!D26"),VLOOKUP(J166,'U20 Non Counters'!$B$3:$D$86,2,FALSE))),"")</f>
        <v>0</v>
      </c>
      <c r="M166" s="145"/>
      <c r="N166" s="145"/>
      <c r="O166" s="88" t="str">
        <f>IF(LEFT(K160,3)="U20","",IF(J166="","",IF(OR(M166="NH",M166="NJ",M166="NT"),"",IF(LEN(J166)=3,"",IF(MAX(O162:O165)&lt;&gt;8,8,MIN(O162:O165)-1)))))</f>
        <v/>
      </c>
    </row>
    <row r="167" spans="1:15" x14ac:dyDescent="0.3">
      <c r="A167" s="88">
        <v>6</v>
      </c>
      <c r="B167" s="35"/>
      <c r="C167" s="89" t="str">
        <f>IF(B167="","",IF(LEN(B167)=3,CONCATENATE("NC-",VLOOKUP(B167,'U20 Non Counters'!$B$3:$D$86,3,FALSE)),VLOOKUP(B167,Teams!$A$12:$B$29,2,FALSE)))</f>
        <v/>
      </c>
      <c r="D167" s="90">
        <f ca="1">IFERROR(IF(LEN(B167)=1,INDIRECT("'"&amp;C167&amp;"-"&amp;LEFT(C160,3)&amp;"'!D25"),IF(LEN(B167)=2,INDIRECT("'"&amp;C167&amp;"-"&amp;LEFT(C160,3)&amp;"'!D26"),VLOOKUP(B167,'U20 Non Counters'!$B$3:$D$86,2,FALSE))),"")</f>
        <v>0</v>
      </c>
      <c r="E167" s="145"/>
      <c r="F167" s="145"/>
      <c r="G167" s="88" t="str">
        <f>IF(LEFT(C160,3)="U20","",IF(B167="","",IF(OR(E167="NH",E167="NJ",E167="NT"),"",IF(LEN(B167)=3,"",IF(MAX(G162:G166)&lt;&gt;8,8,MIN(G162:G166)-1)))))</f>
        <v/>
      </c>
      <c r="I167" s="88">
        <v>6</v>
      </c>
      <c r="J167" s="35"/>
      <c r="K167" s="89" t="str">
        <f>IF(J167="","",IF(LEN(J167)=3,CONCATENATE("NC-",VLOOKUP(J167,'U20 Non Counters'!$B$3:$D$86,3,FALSE)),VLOOKUP(J167,Teams!$A$12:$B$29,2,FALSE)))</f>
        <v/>
      </c>
      <c r="L167" s="90">
        <f ca="1">IFERROR(IF(LEN(J167)=1,INDIRECT("'"&amp;K167&amp;"-"&amp;LEFT(K160,3)&amp;"'!D25"),IF(LEN(J167)=2,INDIRECT("'"&amp;K167&amp;"-"&amp;LEFT(K160,3)&amp;"'!D26"),VLOOKUP(J167,'U20 Non Counters'!$B$3:$D$86,2,FALSE))),"")</f>
        <v>0</v>
      </c>
      <c r="M167" s="145"/>
      <c r="N167" s="145"/>
      <c r="O167" s="88" t="str">
        <f>IF(LEFT(K160,3)="U20","",IF(J167="","",IF(OR(M167="NH",M167="NJ",M167="NT"),"",IF(LEN(J167)=3,"",IF(MAX(O162:O166)&lt;&gt;8,8,MIN(O162:O166)-1)))))</f>
        <v/>
      </c>
    </row>
    <row r="168" spans="1:15" x14ac:dyDescent="0.3">
      <c r="A168" s="88">
        <v>7</v>
      </c>
      <c r="B168" s="35"/>
      <c r="C168" s="89" t="str">
        <f>IF(B168="","",IF(LEN(B168)=3,CONCATENATE("NC-",VLOOKUP(B168,'U20 Non Counters'!$B$3:$D$86,3,FALSE)),VLOOKUP(B168,Teams!$A$12:$B$29,2,FALSE)))</f>
        <v/>
      </c>
      <c r="D168" s="90">
        <f ca="1">IFERROR(IF(LEN(B168)=1,INDIRECT("'"&amp;C168&amp;"-"&amp;LEFT(C160,3)&amp;"'!D25"),IF(LEN(B168)=2,INDIRECT("'"&amp;C168&amp;"-"&amp;LEFT(C160,3)&amp;"'!D26"),VLOOKUP(B168,'U20 Non Counters'!$B$3:$D$86,2,FALSE))),"")</f>
        <v>0</v>
      </c>
      <c r="E168" s="145"/>
      <c r="F168" s="145"/>
      <c r="G168" s="88" t="str">
        <f>IF(LEFT(C160,3)="U20","",IF(B168="","",IF(OR(E168="NH",E168="NJ",E168="NT"),"",IF(LEN(B168)=3,"",IF(MAX(G162:G167)&lt;&gt;8,8,MIN(G162:G167)-1)))))</f>
        <v/>
      </c>
      <c r="I168" s="88">
        <v>7</v>
      </c>
      <c r="J168" s="35"/>
      <c r="K168" s="89" t="str">
        <f>IF(J168="","",IF(LEN(J168)=3,CONCATENATE("NC-",VLOOKUP(J168,'U20 Non Counters'!$B$3:$D$86,3,FALSE)),VLOOKUP(J168,Teams!$A$12:$B$29,2,FALSE)))</f>
        <v/>
      </c>
      <c r="L168" s="90">
        <f ca="1">IFERROR(IF(LEN(J168)=1,INDIRECT("'"&amp;K168&amp;"-"&amp;LEFT(K160,3)&amp;"'!D25"),IF(LEN(J168)=2,INDIRECT("'"&amp;K168&amp;"-"&amp;LEFT(K160,3)&amp;"'!D26"),VLOOKUP(J168,'U20 Non Counters'!$B$3:$D$86,2,FALSE))),"")</f>
        <v>0</v>
      </c>
      <c r="M168" s="145"/>
      <c r="N168" s="145"/>
      <c r="O168" s="88" t="str">
        <f>IF(LEFT(K160,3)="U20","",IF(J168="","",IF(OR(M168="NH",M168="NJ",M168="NT"),"",IF(LEN(J168)=3,"",IF(MAX(O162:O167)&lt;&gt;8,8,MIN(O162:O167)-1)))))</f>
        <v/>
      </c>
    </row>
    <row r="169" spans="1:15" x14ac:dyDescent="0.3">
      <c r="A169" s="88">
        <v>8</v>
      </c>
      <c r="B169" s="35"/>
      <c r="C169" s="89" t="str">
        <f>IF(B169="","",IF(LEN(B169)=3,CONCATENATE("NC-",VLOOKUP(B169,'U20 Non Counters'!$B$3:$D$86,3,FALSE)),VLOOKUP(B169,Teams!$A$12:$B$29,2,FALSE)))</f>
        <v/>
      </c>
      <c r="D169" s="90">
        <f ca="1">IFERROR(IF(LEN(B169)=1,INDIRECT("'"&amp;C169&amp;"-"&amp;LEFT(C160,3)&amp;"'!D25"),IF(LEN(B169)=2,INDIRECT("'"&amp;C169&amp;"-"&amp;LEFT(C160,3)&amp;"'!D26"),VLOOKUP(B169,'U20 Non Counters'!$B$3:$D$86,2,FALSE))),"")</f>
        <v>0</v>
      </c>
      <c r="E169" s="145"/>
      <c r="F169" s="145"/>
      <c r="G169" s="88" t="str">
        <f>IF(LEFT(C160,3)="U20","",IF(B169="","",IF(OR(E169="NH",E169="NJ",E169="NT"),"",IF(LEN(B169)=3,"",IF(MAX(G162:G168)&lt;&gt;8,8,MIN(G162:G168)-1)))))</f>
        <v/>
      </c>
      <c r="I169" s="88">
        <v>8</v>
      </c>
      <c r="J169" s="35"/>
      <c r="K169" s="89" t="str">
        <f>IF(J169="","",IF(LEN(J169)=3,CONCATENATE("NC-",VLOOKUP(J169,'U20 Non Counters'!$B$3:$D$86,3,FALSE)),VLOOKUP(J169,Teams!$A$12:$B$29,2,FALSE)))</f>
        <v/>
      </c>
      <c r="L169" s="90">
        <f ca="1">IFERROR(IF(LEN(J169)=1,INDIRECT("'"&amp;K169&amp;"-"&amp;LEFT(K160,3)&amp;"'!D25"),IF(LEN(J169)=2,INDIRECT("'"&amp;K169&amp;"-"&amp;LEFT(K160,3)&amp;"'!D26"),VLOOKUP(J169,'U20 Non Counters'!$B$3:$D$86,2,FALSE))),"")</f>
        <v>0</v>
      </c>
      <c r="M169" s="145"/>
      <c r="N169" s="145"/>
      <c r="O169" s="88" t="str">
        <f>IF(LEFT(K160,3)="U20","",IF(J169="","",IF(OR(M169="NH",M169="NJ",M169="NT"),"",IF(LEN(J169)=3,"",IF(MAX(O162:O168)&lt;&gt;8,8,MIN(O162:O168)-1)))))</f>
        <v/>
      </c>
    </row>
    <row r="170" spans="1:15" x14ac:dyDescent="0.3">
      <c r="A170" s="96"/>
      <c r="B170" s="96"/>
      <c r="C170" s="97"/>
      <c r="D170" s="97"/>
      <c r="E170" s="152"/>
      <c r="F170" s="152"/>
      <c r="G170" s="96"/>
      <c r="H170" s="97"/>
      <c r="I170" s="96"/>
      <c r="J170" s="96"/>
      <c r="K170" s="97"/>
      <c r="L170" s="97"/>
      <c r="M170" s="152"/>
      <c r="N170" s="152"/>
      <c r="O170" s="96"/>
    </row>
    <row r="171" spans="1:15" x14ac:dyDescent="0.3">
      <c r="A171" s="118"/>
      <c r="B171" s="233"/>
      <c r="C171" s="120" t="str">
        <f>CONCATENATE("U20M ",'AAAC-U20'!B27," A String")</f>
        <v>U20M Long Jump A String</v>
      </c>
      <c r="D171" s="120"/>
      <c r="E171" s="150"/>
      <c r="F171" s="150"/>
      <c r="G171" s="121"/>
      <c r="H171" s="87"/>
      <c r="I171" s="118"/>
      <c r="J171" s="233"/>
      <c r="K171" s="120" t="str">
        <f>CONCATENATE("U20M ",'AAAC-U20'!B27," B String")</f>
        <v>U20M Long Jump B String</v>
      </c>
      <c r="L171" s="120"/>
      <c r="M171" s="150"/>
      <c r="N171" s="150"/>
      <c r="O171" s="121"/>
    </row>
    <row r="172" spans="1:15" x14ac:dyDescent="0.3">
      <c r="A172" s="122"/>
      <c r="B172" s="117" t="s">
        <v>23</v>
      </c>
      <c r="C172" s="117" t="s">
        <v>17</v>
      </c>
      <c r="D172" s="117" t="s">
        <v>20</v>
      </c>
      <c r="E172" s="148" t="s">
        <v>21</v>
      </c>
      <c r="F172" s="148" t="s">
        <v>182</v>
      </c>
      <c r="G172" s="123" t="s">
        <v>22</v>
      </c>
      <c r="H172" s="87"/>
      <c r="I172" s="122"/>
      <c r="J172" s="117" t="s">
        <v>23</v>
      </c>
      <c r="K172" s="117" t="s">
        <v>17</v>
      </c>
      <c r="L172" s="117" t="s">
        <v>20</v>
      </c>
      <c r="M172" s="148" t="s">
        <v>21</v>
      </c>
      <c r="N172" s="148" t="s">
        <v>182</v>
      </c>
      <c r="O172" s="123" t="s">
        <v>22</v>
      </c>
    </row>
    <row r="173" spans="1:15" x14ac:dyDescent="0.3">
      <c r="A173" s="88">
        <v>1</v>
      </c>
      <c r="B173" s="35">
        <v>6</v>
      </c>
      <c r="C173" s="89" t="str">
        <f>IF(B173="","",IF(LEN(B173)=3,CONCATENATE("NC-",VLOOKUP(B173,'U20 Non Counters'!$B$3:$D$86,3,FALSE)),VLOOKUP(B173,Teams!$A$12:$B$29,2,FALSE)))</f>
        <v>ISA</v>
      </c>
      <c r="D173" s="90" t="str">
        <f ca="1">IFERROR(IF(LEN(B173)=1,INDIRECT("'"&amp;C173&amp;"-"&amp;LEFT(C171,3)&amp;"'!D27"),IF(LEN(B173)=2,INDIRECT("'"&amp;C173&amp;"-"&amp;LEFT(C171,3)&amp;"'!D28"),VLOOKUP(B173,'U20 Non Counters'!$B$3:$D$86,2,FALSE))),"")</f>
        <v>Jeremiasz Kaluzinski</v>
      </c>
      <c r="E173" s="145" t="s">
        <v>492</v>
      </c>
      <c r="F173" s="145"/>
      <c r="G173" s="88" t="str">
        <f>IF(LEFT(C171,3)="U20","",IF(B173="","",IF(OR(E173="NH",E173="NJ",E173="NT"),"",IF(LEN(B173)=3,"",8))))</f>
        <v/>
      </c>
      <c r="I173" s="88">
        <v>1</v>
      </c>
      <c r="J173" s="35">
        <v>66</v>
      </c>
      <c r="K173" s="89" t="str">
        <f>IF(J173="","",IF(LEN(J173)=3,CONCATENATE("NC-",VLOOKUP(J173,'U20 Non Counters'!$B$3:$D$86,3,FALSE)),VLOOKUP(J173,Teams!$A$12:$B$29,2,FALSE)))</f>
        <v>ISA</v>
      </c>
      <c r="L173" s="90" t="str">
        <f ca="1">IFERROR(IF(LEN(J173)=1,INDIRECT("'"&amp;K173&amp;"-"&amp;LEFT(K171,3)&amp;"'!D27"),IF(LEN(J173)=2,INDIRECT("'"&amp;K173&amp;"-"&amp;LEFT(K171,3)&amp;"'!D28"),VLOOKUP(J173,'U20 Non Counters'!$B$3:$D$86,2,FALSE))),"")</f>
        <v>Scott MacIver</v>
      </c>
      <c r="M173" s="145" t="s">
        <v>495</v>
      </c>
      <c r="N173" s="145"/>
      <c r="O173" s="88" t="str">
        <f>IF(LEFT(K171,3)="U20","",IF(J173="","",IF(OR(M173="NH",M173="NJ",M173="NT"),"",IF(LEN(J173)=3,"",8))))</f>
        <v/>
      </c>
    </row>
    <row r="174" spans="1:15" s="93" customFormat="1" x14ac:dyDescent="0.3">
      <c r="A174" s="88">
        <v>2</v>
      </c>
      <c r="B174" s="35">
        <v>88</v>
      </c>
      <c r="C174" s="89" t="str">
        <f>IF(B174="","",IF(LEN(B174)=3,CONCATENATE("NC-",VLOOKUP(B174,'U20 Non Counters'!$B$3:$D$86,3,FALSE)),VLOOKUP(B174,Teams!$A$12:$B$29,2,FALSE)))</f>
        <v>TN</v>
      </c>
      <c r="D174" s="90" t="str">
        <f ca="1">IFERROR(IF(LEN(B174)=1,INDIRECT("'"&amp;C174&amp;"-"&amp;LEFT(C171,3)&amp;"'!D27"),IF(LEN(B174)=2,INDIRECT("'"&amp;C174&amp;"-"&amp;LEFT(C171,3)&amp;"'!D28"),VLOOKUP(B174,'U20 Non Counters'!$B$3:$D$86,2,FALSE))),"")</f>
        <v>SAM ANDERSON</v>
      </c>
      <c r="E174" s="145" t="s">
        <v>493</v>
      </c>
      <c r="F174" s="145"/>
      <c r="G174" s="88" t="str">
        <f>IF(LEFT(C171,3)="U20","",IF(B174="","",IF(OR(E174="NH",E174="NJ",E174="NT"),"",IF(LEN(B174)=3,"",IF(G173="",8,MIN(G173)-1)))))</f>
        <v/>
      </c>
      <c r="H174" s="83"/>
      <c r="I174" s="88">
        <v>2</v>
      </c>
      <c r="J174" s="35"/>
      <c r="K174" s="89" t="str">
        <f>IF(J174="","",IF(LEN(J174)=3,CONCATENATE("NC-",VLOOKUP(J174,'U20 Non Counters'!$B$3:$D$86,3,FALSE)),VLOOKUP(J174,Teams!$A$12:$B$29,2,FALSE)))</f>
        <v/>
      </c>
      <c r="L174" s="90">
        <f ca="1">IFERROR(IF(LEN(J174)=1,INDIRECT("'"&amp;K174&amp;"-"&amp;LEFT(K171,3)&amp;"'!D27"),IF(LEN(J174)=2,INDIRECT("'"&amp;K174&amp;"-"&amp;LEFT(K171,3)&amp;"'!D28"),VLOOKUP(J174,'U20 Non Counters'!$B$3:$D$86,2,FALSE))),"")</f>
        <v>0</v>
      </c>
      <c r="M174" s="145"/>
      <c r="N174" s="145"/>
      <c r="O174" s="88" t="str">
        <f>IF(LEFT(K171,3)="U20","",IF(J174="","",IF(OR(M174="NH",M174="NJ",M174="NT"),"",IF(LEN(J174)=3,"",IF(O173="",8,MIN(O173)-1)))))</f>
        <v/>
      </c>
    </row>
    <row r="175" spans="1:15" s="87" customFormat="1" x14ac:dyDescent="0.3">
      <c r="A175" s="88">
        <v>3</v>
      </c>
      <c r="B175" s="35">
        <v>4</v>
      </c>
      <c r="C175" s="89" t="str">
        <f>IF(B175="","",IF(LEN(B175)=3,CONCATENATE("NC-",VLOOKUP(B175,'U20 Non Counters'!$B$3:$D$86,3,FALSE)),VLOOKUP(B175,Teams!$A$12:$B$29,2,FALSE)))</f>
        <v>DHH</v>
      </c>
      <c r="D175" s="90" t="str">
        <f ca="1">IFERROR(IF(LEN(B175)=1,INDIRECT("'"&amp;C175&amp;"-"&amp;LEFT(C171,3)&amp;"'!D27"),IF(LEN(B175)=2,INDIRECT("'"&amp;C175&amp;"-"&amp;LEFT(C171,3)&amp;"'!D28"),VLOOKUP(B175,'U20 Non Counters'!$B$3:$D$86,2,FALSE))),"")</f>
        <v>Kris Hernandez</v>
      </c>
      <c r="E175" s="145" t="s">
        <v>494</v>
      </c>
      <c r="F175" s="145"/>
      <c r="G175" s="88" t="str">
        <f>IF(LEFT(C171,3)="U20","",IF(B175="","",IF(OR(E175="NH",E175="NJ",E175="NT"),"",IF(LEN(B175)=3,"",IF(MAX(G173:G174)&lt;&gt;8,8,MIN(G173:G174)-1)))))</f>
        <v/>
      </c>
      <c r="H175" s="83"/>
      <c r="I175" s="88">
        <v>3</v>
      </c>
      <c r="J175" s="35"/>
      <c r="K175" s="89" t="str">
        <f>IF(J175="","",IF(LEN(J175)=3,CONCATENATE("NC-",VLOOKUP(J175,'U20 Non Counters'!$B$3:$D$86,3,FALSE)),VLOOKUP(J175,Teams!$A$12:$B$29,2,FALSE)))</f>
        <v/>
      </c>
      <c r="L175" s="90">
        <f ca="1">IFERROR(IF(LEN(J175)=1,INDIRECT("'"&amp;K175&amp;"-"&amp;LEFT(K171,3)&amp;"'!D27"),IF(LEN(J175)=2,INDIRECT("'"&amp;K175&amp;"-"&amp;LEFT(K171,3)&amp;"'!D28"),VLOOKUP(J175,'U20 Non Counters'!$B$3:$D$86,2,FALSE))),"")</f>
        <v>0</v>
      </c>
      <c r="M175" s="145"/>
      <c r="N175" s="145"/>
      <c r="O175" s="88" t="str">
        <f>IF(LEFT(K171,3)="U20","",IF(J175="","",IF(OR(M175="NH",M175="NJ",M175="NT"),"",IF(LEN(J175)=3,"",IF(MAX(O173:O174)&lt;&gt;8,8,MIN(O173:O174)-1)))))</f>
        <v/>
      </c>
    </row>
    <row r="176" spans="1:15" x14ac:dyDescent="0.3">
      <c r="A176" s="88">
        <v>4</v>
      </c>
      <c r="B176" s="35" t="s">
        <v>514</v>
      </c>
      <c r="C176" s="89" t="e">
        <f>IF(B176="","",IF(LEN(B176)=3,CONCATENATE("NC-",VLOOKUP(B176,'U20 Non Counters'!$B$3:$D$86,3,FALSE)),VLOOKUP(B176,Teams!$A$12:$B$29,2,FALSE)))</f>
        <v>#N/A</v>
      </c>
      <c r="D176" s="90" t="str">
        <f ca="1">IFERROR(IF(LEN(B176)=1,INDIRECT("'"&amp;C176&amp;"-"&amp;LEFT(C171,3)&amp;"'!D27"),IF(LEN(B176)=2,INDIRECT("'"&amp;C176&amp;"-"&amp;LEFT(C171,3)&amp;"'!D28"),VLOOKUP(B176,'U20 Non Counters'!$B$3:$D$86,2,FALSE))),"")</f>
        <v>Andrew McFarlane</v>
      </c>
      <c r="E176" s="145" t="s">
        <v>517</v>
      </c>
      <c r="F176" s="145"/>
      <c r="G176" s="88" t="str">
        <f>IF(LEFT(C171,3)="U20","",IF(B176="","",IF(OR(E176="NH",E176="NJ",E176="NT"),"",IF(LEN(B176)=3,"",IF(MAX(G173:G175)&lt;&gt;8,8,MIN(G173:G175)-1)))))</f>
        <v/>
      </c>
      <c r="I176" s="88">
        <v>4</v>
      </c>
      <c r="J176" s="35"/>
      <c r="K176" s="89" t="str">
        <f>IF(J176="","",IF(LEN(J176)=3,CONCATENATE("NC-",VLOOKUP(J176,'U20 Non Counters'!$B$3:$D$86,3,FALSE)),VLOOKUP(J176,Teams!$A$12:$B$29,2,FALSE)))</f>
        <v/>
      </c>
      <c r="L176" s="90">
        <f ca="1">IFERROR(IF(LEN(J176)=1,INDIRECT("'"&amp;K176&amp;"-"&amp;LEFT(K171,3)&amp;"'!D27"),IF(LEN(J176)=2,INDIRECT("'"&amp;K176&amp;"-"&amp;LEFT(K171,3)&amp;"'!D28"),VLOOKUP(J176,'U20 Non Counters'!$B$3:$D$86,2,FALSE))),"")</f>
        <v>0</v>
      </c>
      <c r="M176" s="145"/>
      <c r="N176" s="145"/>
      <c r="O176" s="88" t="str">
        <f>IF(LEFT(K171,3)="U20","",IF(J176="","",IF(OR(M176="NH",M176="NJ",M176="NT"),"",IF(LEN(J176)=3,"",IF(MAX(O173:O175)&lt;&gt;8,8,MIN(O173:O175)-1)))))</f>
        <v/>
      </c>
    </row>
    <row r="177" spans="1:15" x14ac:dyDescent="0.3">
      <c r="A177" s="88">
        <v>5</v>
      </c>
      <c r="B177" s="35"/>
      <c r="C177" s="89" t="str">
        <f>IF(B177="","",IF(LEN(B177)=3,CONCATENATE("NC-",VLOOKUP(B177,'U20 Non Counters'!$B$3:$D$86,3,FALSE)),VLOOKUP(B177,Teams!$A$12:$B$29,2,FALSE)))</f>
        <v/>
      </c>
      <c r="D177" s="90">
        <f ca="1">IFERROR(IF(LEN(B177)=1,INDIRECT("'"&amp;C177&amp;"-"&amp;LEFT(C171,3)&amp;"'!D27"),IF(LEN(B177)=2,INDIRECT("'"&amp;C177&amp;"-"&amp;LEFT(C171,3)&amp;"'!D28"),VLOOKUP(B177,'U20 Non Counters'!$B$3:$D$86,2,FALSE))),"")</f>
        <v>0</v>
      </c>
      <c r="E177" s="145"/>
      <c r="F177" s="145"/>
      <c r="G177" s="88" t="str">
        <f>IF(LEFT(C171,3)="U20","",IF(B177="","",IF(OR(E177="NH",E177="NJ",E177="NT"),"",IF(LEN(B177)=3,"",IF(MAX(G173:G176)&lt;&gt;8,8,MIN(G173:G176)-1)))))</f>
        <v/>
      </c>
      <c r="I177" s="88">
        <v>5</v>
      </c>
      <c r="J177" s="35"/>
      <c r="K177" s="89" t="str">
        <f>IF(J177="","",IF(LEN(J177)=3,CONCATENATE("NC-",VLOOKUP(J177,'U20 Non Counters'!$B$3:$D$86,3,FALSE)),VLOOKUP(J177,Teams!$A$12:$B$29,2,FALSE)))</f>
        <v/>
      </c>
      <c r="L177" s="90">
        <f ca="1">IFERROR(IF(LEN(J177)=1,INDIRECT("'"&amp;K177&amp;"-"&amp;LEFT(K171,3)&amp;"'!D27"),IF(LEN(J177)=2,INDIRECT("'"&amp;K177&amp;"-"&amp;LEFT(K171,3)&amp;"'!D28"),VLOOKUP(J177,'U20 Non Counters'!$B$3:$D$86,2,FALSE))),"")</f>
        <v>0</v>
      </c>
      <c r="M177" s="145"/>
      <c r="N177" s="145"/>
      <c r="O177" s="88" t="str">
        <f>IF(LEFT(K171,3)="U20","",IF(J177="","",IF(OR(M177="NH",M177="NJ",M177="NT"),"",IF(LEN(J177)=3,"",IF(MAX(O173:O176)&lt;&gt;8,8,MIN(O173:O176)-1)))))</f>
        <v/>
      </c>
    </row>
    <row r="178" spans="1:15" x14ac:dyDescent="0.3">
      <c r="A178" s="88">
        <v>6</v>
      </c>
      <c r="B178" s="35"/>
      <c r="C178" s="89" t="str">
        <f>IF(B178="","",IF(LEN(B178)=3,CONCATENATE("NC-",VLOOKUP(B178,'U20 Non Counters'!$B$3:$D$86,3,FALSE)),VLOOKUP(B178,Teams!$A$12:$B$29,2,FALSE)))</f>
        <v/>
      </c>
      <c r="D178" s="90">
        <f ca="1">IFERROR(IF(LEN(B178)=1,INDIRECT("'"&amp;C178&amp;"-"&amp;LEFT(C171,3)&amp;"'!D27"),IF(LEN(B178)=2,INDIRECT("'"&amp;C178&amp;"-"&amp;LEFT(C171,3)&amp;"'!D28"),VLOOKUP(B178,'U20 Non Counters'!$B$3:$D$86,2,FALSE))),"")</f>
        <v>0</v>
      </c>
      <c r="E178" s="145"/>
      <c r="F178" s="145"/>
      <c r="G178" s="88" t="str">
        <f>IF(LEFT(C171,3)="U20","",IF(B178="","",IF(OR(E178="NH",E178="NJ",E178="NT"),"",IF(LEN(B178)=3,"",IF(MAX(G173:G177)&lt;&gt;8,8,MIN(G173:G177)-1)))))</f>
        <v/>
      </c>
      <c r="I178" s="88">
        <v>6</v>
      </c>
      <c r="J178" s="35"/>
      <c r="K178" s="89" t="str">
        <f>IF(J178="","",IF(LEN(J178)=3,CONCATENATE("NC-",VLOOKUP(J178,'U20 Non Counters'!$B$3:$D$86,3,FALSE)),VLOOKUP(J178,Teams!$A$12:$B$29,2,FALSE)))</f>
        <v/>
      </c>
      <c r="L178" s="90">
        <f ca="1">IFERROR(IF(LEN(J178)=1,INDIRECT("'"&amp;K178&amp;"-"&amp;LEFT(K171,3)&amp;"'!D27"),IF(LEN(J178)=2,INDIRECT("'"&amp;K178&amp;"-"&amp;LEFT(K171,3)&amp;"'!D28"),VLOOKUP(J178,'U20 Non Counters'!$B$3:$D$86,2,FALSE))),"")</f>
        <v>0</v>
      </c>
      <c r="M178" s="145"/>
      <c r="N178" s="145"/>
      <c r="O178" s="88" t="str">
        <f>IF(LEFT(K171,3)="U20","",IF(J178="","",IF(OR(M178="NH",M178="NJ",M178="NT"),"",IF(LEN(J178)=3,"",IF(MAX(O173:O177)&lt;&gt;8,8,MIN(O173:O177)-1)))))</f>
        <v/>
      </c>
    </row>
    <row r="179" spans="1:15" x14ac:dyDescent="0.3">
      <c r="A179" s="88">
        <v>7</v>
      </c>
      <c r="B179" s="35"/>
      <c r="C179" s="89" t="str">
        <f>IF(B179="","",IF(LEN(B179)=3,CONCATENATE("NC-",VLOOKUP(B179,'U20 Non Counters'!$B$3:$D$86,3,FALSE)),VLOOKUP(B179,Teams!$A$12:$B$29,2,FALSE)))</f>
        <v/>
      </c>
      <c r="D179" s="90">
        <f ca="1">IFERROR(IF(LEN(B179)=1,INDIRECT("'"&amp;C179&amp;"-"&amp;LEFT(C171,3)&amp;"'!D27"),IF(LEN(B179)=2,INDIRECT("'"&amp;C179&amp;"-"&amp;LEFT(C171,3)&amp;"'!D28"),VLOOKUP(B179,'U20 Non Counters'!$B$3:$D$86,2,FALSE))),"")</f>
        <v>0</v>
      </c>
      <c r="E179" s="145"/>
      <c r="F179" s="145"/>
      <c r="G179" s="88" t="str">
        <f>IF(LEFT(C171,3)="U20","",IF(B179="","",IF(OR(E179="NH",E179="NJ",E179="NT"),"",IF(LEN(B179)=3,"",IF(MAX(G173:G178)&lt;&gt;8,8,MIN(G173:G178)-1)))))</f>
        <v/>
      </c>
      <c r="I179" s="88">
        <v>7</v>
      </c>
      <c r="J179" s="35"/>
      <c r="K179" s="89" t="str">
        <f>IF(J179="","",IF(LEN(J179)=3,CONCATENATE("NC-",VLOOKUP(J179,'U20 Non Counters'!$B$3:$D$86,3,FALSE)),VLOOKUP(J179,Teams!$A$12:$B$29,2,FALSE)))</f>
        <v/>
      </c>
      <c r="L179" s="90">
        <f ca="1">IFERROR(IF(LEN(J179)=1,INDIRECT("'"&amp;K179&amp;"-"&amp;LEFT(K171,3)&amp;"'!D27"),IF(LEN(J179)=2,INDIRECT("'"&amp;K179&amp;"-"&amp;LEFT(K171,3)&amp;"'!D28"),VLOOKUP(J179,'U20 Non Counters'!$B$3:$D$86,2,FALSE))),"")</f>
        <v>0</v>
      </c>
      <c r="M179" s="145"/>
      <c r="N179" s="145"/>
      <c r="O179" s="88" t="str">
        <f>IF(LEFT(K171,3)="U20","",IF(J179="","",IF(OR(M179="NH",M179="NJ",M179="NT"),"",IF(LEN(J179)=3,"",IF(MAX(O173:O178)&lt;&gt;8,8,MIN(O173:O178)-1)))))</f>
        <v/>
      </c>
    </row>
    <row r="180" spans="1:15" x14ac:dyDescent="0.3">
      <c r="A180" s="88">
        <v>8</v>
      </c>
      <c r="B180" s="35"/>
      <c r="C180" s="89" t="str">
        <f>IF(B180="","",IF(LEN(B180)=3,CONCATENATE("NC-",VLOOKUP(B180,'U20 Non Counters'!$B$3:$D$86,3,FALSE)),VLOOKUP(B180,Teams!$A$12:$B$29,2,FALSE)))</f>
        <v/>
      </c>
      <c r="D180" s="90">
        <f ca="1">IFERROR(IF(LEN(B180)=1,INDIRECT("'"&amp;C180&amp;"-"&amp;LEFT(C171,3)&amp;"'!D27"),IF(LEN(B180)=2,INDIRECT("'"&amp;C180&amp;"-"&amp;LEFT(C171,3)&amp;"'!D28"),VLOOKUP(B180,'U20 Non Counters'!$B$3:$D$86,2,FALSE))),"")</f>
        <v>0</v>
      </c>
      <c r="E180" s="145"/>
      <c r="F180" s="145"/>
      <c r="G180" s="88" t="str">
        <f>IF(LEFT(C171,3)="U20","",IF(B180="","",IF(OR(E180="NH",E180="NJ",E180="NT"),"",IF(LEN(B180)=3,"",IF(MAX(G173:G179)&lt;&gt;8,8,MIN(G173:G179)-1)))))</f>
        <v/>
      </c>
      <c r="I180" s="88">
        <v>8</v>
      </c>
      <c r="J180" s="35"/>
      <c r="K180" s="89" t="str">
        <f>IF(J180="","",IF(LEN(J180)=3,CONCATENATE("NC-",VLOOKUP(J180,'U20 Non Counters'!$B$3:$D$86,3,FALSE)),VLOOKUP(J180,Teams!$A$12:$B$29,2,FALSE)))</f>
        <v/>
      </c>
      <c r="L180" s="90">
        <f ca="1">IFERROR(IF(LEN(J180)=1,INDIRECT("'"&amp;K180&amp;"-"&amp;LEFT(K171,3)&amp;"'!D27"),IF(LEN(J180)=2,INDIRECT("'"&amp;K180&amp;"-"&amp;LEFT(K171,3)&amp;"'!D28"),VLOOKUP(J180,'U20 Non Counters'!$B$3:$D$86,2,FALSE))),"")</f>
        <v>0</v>
      </c>
      <c r="M180" s="145"/>
      <c r="N180" s="145"/>
      <c r="O180" s="88" t="str">
        <f>IF(LEFT(K171,3)="U20","",IF(J180="","",IF(OR(M180="NH",M180="NJ",M180="NT"),"",IF(LEN(J180)=3,"",IF(MAX(O173:O179)&lt;&gt;8,8,MIN(O173:O179)-1)))))</f>
        <v/>
      </c>
    </row>
    <row r="181" spans="1:15" x14ac:dyDescent="0.3">
      <c r="A181" s="98"/>
      <c r="B181" s="98"/>
      <c r="C181" s="99"/>
      <c r="D181" s="93"/>
      <c r="E181" s="153"/>
      <c r="F181" s="153"/>
      <c r="G181" s="98"/>
      <c r="H181" s="93"/>
      <c r="I181" s="98"/>
      <c r="J181" s="98"/>
      <c r="K181" s="99"/>
      <c r="L181" s="93"/>
      <c r="M181" s="153"/>
      <c r="N181" s="153"/>
      <c r="O181" s="98"/>
    </row>
    <row r="182" spans="1:15" x14ac:dyDescent="0.3">
      <c r="A182" s="118"/>
      <c r="B182" s="233"/>
      <c r="C182" s="120" t="str">
        <f>CONCATENATE("U20M ",'AAAC-U20'!B29," A String")</f>
        <v>U20M Shot Put A String</v>
      </c>
      <c r="D182" s="120"/>
      <c r="E182" s="150"/>
      <c r="F182" s="150"/>
      <c r="G182" s="121"/>
      <c r="H182" s="87"/>
      <c r="I182" s="118"/>
      <c r="J182" s="233"/>
      <c r="K182" s="120" t="str">
        <f>CONCATENATE("U20M ",'AAAC-U20'!B29," B String")</f>
        <v>U20M Shot Put B String</v>
      </c>
      <c r="L182" s="120"/>
      <c r="M182" s="150"/>
      <c r="N182" s="150"/>
      <c r="O182" s="121"/>
    </row>
    <row r="183" spans="1:15" x14ac:dyDescent="0.3">
      <c r="A183" s="122"/>
      <c r="B183" s="117" t="s">
        <v>23</v>
      </c>
      <c r="C183" s="117" t="s">
        <v>17</v>
      </c>
      <c r="D183" s="117" t="s">
        <v>20</v>
      </c>
      <c r="E183" s="148" t="s">
        <v>21</v>
      </c>
      <c r="F183" s="148" t="s">
        <v>182</v>
      </c>
      <c r="G183" s="123" t="s">
        <v>22</v>
      </c>
      <c r="H183" s="87"/>
      <c r="I183" s="122"/>
      <c r="J183" s="117" t="s">
        <v>23</v>
      </c>
      <c r="K183" s="117" t="s">
        <v>17</v>
      </c>
      <c r="L183" s="117" t="s">
        <v>20</v>
      </c>
      <c r="M183" s="148" t="s">
        <v>21</v>
      </c>
      <c r="N183" s="148" t="s">
        <v>182</v>
      </c>
      <c r="O183" s="123" t="s">
        <v>22</v>
      </c>
    </row>
    <row r="184" spans="1:15" x14ac:dyDescent="0.3">
      <c r="A184" s="88">
        <v>1</v>
      </c>
      <c r="B184" s="35">
        <v>5</v>
      </c>
      <c r="C184" s="89" t="str">
        <f>IF(B184="","",IF(LEN(B184)=3,CONCATENATE("NC-",VLOOKUP(B184,'U20 Non Counters'!$B$3:$D$86,3,FALSE)),VLOOKUP(B184,Teams!$A$12:$B$29,2,FALSE)))</f>
        <v>IH</v>
      </c>
      <c r="D184" s="90" t="str">
        <f ca="1">IFERROR(IF(LEN(B184)=1,INDIRECT("'"&amp;C184&amp;"-"&amp;LEFT(C182,3)&amp;"'!D29"),IF(LEN(B184)=2,INDIRECT("'"&amp;C184&amp;"-"&amp;LEFT(C182,3)&amp;"'!D30"),VLOOKUP(B184,'U20 Non Counters'!$B$3:$D$86,2,FALSE))),"")</f>
        <v>Andrew Bowsher</v>
      </c>
      <c r="E184" s="145" t="s">
        <v>489</v>
      </c>
      <c r="F184" s="145"/>
      <c r="G184" s="88" t="str">
        <f>IF(LEFT(C182,3)="U20","",IF(B184="","",IF(OR(E184="NH",E184="NJ",E184="NT"),"",IF(LEN(B184)=3,"",8))))</f>
        <v/>
      </c>
      <c r="I184" s="88">
        <v>1</v>
      </c>
      <c r="J184" s="35"/>
      <c r="K184" s="89" t="str">
        <f>IF(J184="","",IF(LEN(J184)=3,CONCATENATE("NC-",VLOOKUP(J184,'U20 Non Counters'!$B$3:$D$86,3,FALSE)),VLOOKUP(J184,Teams!$A$12:$B$29,2,FALSE)))</f>
        <v/>
      </c>
      <c r="L184" s="90">
        <f ca="1">IFERROR(IF(LEN(J184)=1,INDIRECT("'"&amp;K184&amp;"-"&amp;LEFT(K182,3)&amp;"'!D29"),IF(LEN(J184)=2,INDIRECT("'"&amp;K184&amp;"-"&amp;LEFT(K182,3)&amp;"'!D30"),VLOOKUP(J184,'U20 Non Counters'!$B$3:$D$86,2,FALSE))),"")</f>
        <v>0</v>
      </c>
      <c r="M184" s="145"/>
      <c r="N184" s="145"/>
      <c r="O184" s="88" t="str">
        <f>IF(LEFT(K182,3)="U20","",IF(J184="","",IF(OR(M184="NH",M184="NJ",M184="NT"),"",IF(LEN(J184)=3,"",8))))</f>
        <v/>
      </c>
    </row>
    <row r="185" spans="1:15" x14ac:dyDescent="0.3">
      <c r="A185" s="88">
        <v>2</v>
      </c>
      <c r="B185" s="35">
        <v>1</v>
      </c>
      <c r="C185" s="89" t="str">
        <f>IF(B185="","",IF(LEN(B185)=3,CONCATENATE("NC-",VLOOKUP(B185,'U20 Non Counters'!$B$3:$D$86,3,FALSE)),VLOOKUP(B185,Teams!$A$12:$B$29,2,FALSE)))</f>
        <v>AAAC</v>
      </c>
      <c r="D185" s="90" t="str">
        <f ca="1">IFERROR(IF(LEN(B185)=1,INDIRECT("'"&amp;C185&amp;"-"&amp;LEFT(C182,3)&amp;"'!D29"),IF(LEN(B185)=2,INDIRECT("'"&amp;C185&amp;"-"&amp;LEFT(C182,3)&amp;"'!D30"),VLOOKUP(B185,'U20 Non Counters'!$B$3:$D$86,2,FALSE))),"")</f>
        <v>John Angus</v>
      </c>
      <c r="E185" s="145" t="s">
        <v>490</v>
      </c>
      <c r="F185" s="145"/>
      <c r="G185" s="88" t="str">
        <f>IF(LEFT(C182,3)="U20","",IF(B185="","",IF(OR(E185="NH",E185="NJ",E185="NT"),"",IF(LEN(B185)=3,"",IF(G184="",8,MIN(G184)-1)))))</f>
        <v/>
      </c>
      <c r="I185" s="88">
        <v>2</v>
      </c>
      <c r="J185" s="35"/>
      <c r="K185" s="89" t="str">
        <f>IF(J185="","",IF(LEN(J185)=3,CONCATENATE("NC-",VLOOKUP(J185,'U20 Non Counters'!$B$3:$D$86,3,FALSE)),VLOOKUP(J185,Teams!$A$12:$B$29,2,FALSE)))</f>
        <v/>
      </c>
      <c r="L185" s="90">
        <f ca="1">IFERROR(IF(LEN(J185)=1,INDIRECT("'"&amp;K185&amp;"-"&amp;LEFT(K182,3)&amp;"'!D29"),IF(LEN(J185)=2,INDIRECT("'"&amp;K185&amp;"-"&amp;LEFT(K182,3)&amp;"'!D30"),VLOOKUP(J185,'U20 Non Counters'!$B$3:$D$86,2,FALSE))),"")</f>
        <v>0</v>
      </c>
      <c r="M185" s="145"/>
      <c r="N185" s="145"/>
      <c r="O185" s="88" t="str">
        <f>IF(LEFT(K182,3)="U20","",IF(J185="","",IF(OR(M185="NH",M185="NJ",M185="NT"),"",IF(LEN(J185)=3,"",IF(O184="",8,MIN(O184)-1)))))</f>
        <v/>
      </c>
    </row>
    <row r="186" spans="1:15" x14ac:dyDescent="0.3">
      <c r="A186" s="88">
        <v>3</v>
      </c>
      <c r="B186" s="35">
        <v>4</v>
      </c>
      <c r="C186" s="89" t="str">
        <f>IF(B186="","",IF(LEN(B186)=3,CONCATENATE("NC-",VLOOKUP(B186,'U20 Non Counters'!$B$3:$D$86,3,FALSE)),VLOOKUP(B186,Teams!$A$12:$B$29,2,FALSE)))</f>
        <v>DHH</v>
      </c>
      <c r="D186" s="90" t="str">
        <f ca="1">IFERROR(IF(LEN(B186)=1,INDIRECT("'"&amp;C186&amp;"-"&amp;LEFT(C182,3)&amp;"'!D29"),IF(LEN(B186)=2,INDIRECT("'"&amp;C186&amp;"-"&amp;LEFT(C182,3)&amp;"'!D30"),VLOOKUP(B186,'U20 Non Counters'!$B$3:$D$86,2,FALSE))),"")</f>
        <v>Angus McDonald</v>
      </c>
      <c r="E186" s="145" t="s">
        <v>491</v>
      </c>
      <c r="F186" s="145"/>
      <c r="G186" s="88" t="str">
        <f>IF(LEFT(C182,3)="U20","",IF(B186="","",IF(OR(E186="NH",E186="NJ",E186="NT"),"",IF(LEN(B186)=3,"",IF(MAX(G184:G185)&lt;&gt;8,8,MIN(G184:G185)-1)))))</f>
        <v/>
      </c>
      <c r="I186" s="88">
        <v>3</v>
      </c>
      <c r="J186" s="35"/>
      <c r="K186" s="89" t="str">
        <f>IF(J186="","",IF(LEN(J186)=3,CONCATENATE("NC-",VLOOKUP(J186,'U20 Non Counters'!$B$3:$D$86,3,FALSE)),VLOOKUP(J186,Teams!$A$12:$B$29,2,FALSE)))</f>
        <v/>
      </c>
      <c r="L186" s="90">
        <f ca="1">IFERROR(IF(LEN(J186)=1,INDIRECT("'"&amp;K186&amp;"-"&amp;LEFT(K182,3)&amp;"'!D29"),IF(LEN(J186)=2,INDIRECT("'"&amp;K186&amp;"-"&amp;LEFT(K182,3)&amp;"'!D30"),VLOOKUP(J186,'U20 Non Counters'!$B$3:$D$86,2,FALSE))),"")</f>
        <v>0</v>
      </c>
      <c r="M186" s="145"/>
      <c r="N186" s="145"/>
      <c r="O186" s="88" t="str">
        <f>IF(LEFT(K182,3)="U20","",IF(J186="","",IF(OR(M186="NH",M186="NJ",M186="NT"),"",IF(LEN(J186)=3,"",IF(MAX(O184:O185)&lt;&gt;8,8,MIN(O184:O185)-1)))))</f>
        <v/>
      </c>
    </row>
    <row r="187" spans="1:15" x14ac:dyDescent="0.3">
      <c r="A187" s="88">
        <v>4</v>
      </c>
      <c r="B187" s="35"/>
      <c r="C187" s="89" t="str">
        <f>IF(B187="","",IF(LEN(B187)=3,CONCATENATE("NC-",VLOOKUP(B187,'U20 Non Counters'!$B$3:$D$86,3,FALSE)),VLOOKUP(B187,Teams!$A$12:$B$29,2,FALSE)))</f>
        <v/>
      </c>
      <c r="D187" s="90">
        <f ca="1">IFERROR(IF(LEN(B187)=1,INDIRECT("'"&amp;C187&amp;"-"&amp;LEFT(C182,3)&amp;"'!D29"),IF(LEN(B187)=2,INDIRECT("'"&amp;C187&amp;"-"&amp;LEFT(C182,3)&amp;"'!D30"),VLOOKUP(B187,'U20 Non Counters'!$B$3:$D$86,2,FALSE))),"")</f>
        <v>0</v>
      </c>
      <c r="E187" s="145"/>
      <c r="F187" s="145"/>
      <c r="G187" s="88" t="str">
        <f>IF(LEFT(C182,3)="U20","",IF(B187="","",IF(OR(E187="NH",E187="NJ",E187="NT"),"",IF(LEN(B187)=3,"",IF(MAX(G184:G186)&lt;&gt;8,8,MIN(G184:G186)-1)))))</f>
        <v/>
      </c>
      <c r="I187" s="88">
        <v>4</v>
      </c>
      <c r="J187" s="35"/>
      <c r="K187" s="89" t="str">
        <f>IF(J187="","",IF(LEN(J187)=3,CONCATENATE("NC-",VLOOKUP(J187,'U20 Non Counters'!$B$3:$D$86,3,FALSE)),VLOOKUP(J187,Teams!$A$12:$B$29,2,FALSE)))</f>
        <v/>
      </c>
      <c r="L187" s="90">
        <f ca="1">IFERROR(IF(LEN(J187)=1,INDIRECT("'"&amp;K187&amp;"-"&amp;LEFT(K182,3)&amp;"'!D29"),IF(LEN(J187)=2,INDIRECT("'"&amp;K187&amp;"-"&amp;LEFT(K182,3)&amp;"'!D30"),VLOOKUP(J187,'U20 Non Counters'!$B$3:$D$86,2,FALSE))),"")</f>
        <v>0</v>
      </c>
      <c r="M187" s="145"/>
      <c r="N187" s="145"/>
      <c r="O187" s="88" t="str">
        <f>IF(LEFT(K182,3)="U20","",IF(J187="","",IF(OR(M187="NH",M187="NJ",M187="NT"),"",IF(LEN(J187)=3,"",IF(MAX(O184:O186)&lt;&gt;8,8,MIN(O184:O186)-1)))))</f>
        <v/>
      </c>
    </row>
    <row r="188" spans="1:15" x14ac:dyDescent="0.3">
      <c r="A188" s="88">
        <v>5</v>
      </c>
      <c r="B188" s="35"/>
      <c r="C188" s="89" t="str">
        <f>IF(B188="","",IF(LEN(B188)=3,CONCATENATE("NC-",VLOOKUP(B188,'U20 Non Counters'!$B$3:$D$86,3,FALSE)),VLOOKUP(B188,Teams!$A$12:$B$29,2,FALSE)))</f>
        <v/>
      </c>
      <c r="D188" s="90">
        <f ca="1">IFERROR(IF(LEN(B188)=1,INDIRECT("'"&amp;C188&amp;"-"&amp;LEFT(C182,3)&amp;"'!D29"),IF(LEN(B188)=2,INDIRECT("'"&amp;C188&amp;"-"&amp;LEFT(C182,3)&amp;"'!D30"),VLOOKUP(B188,'U20 Non Counters'!$B$3:$D$86,2,FALSE))),"")</f>
        <v>0</v>
      </c>
      <c r="E188" s="145"/>
      <c r="F188" s="145"/>
      <c r="G188" s="88" t="str">
        <f>IF(LEFT(C182,3)="U20","",IF(B188="","",IF(OR(E188="NH",E188="NJ",E188="NT"),"",IF(LEN(B188)=3,"",IF(MAX(G184:G187)&lt;&gt;8,8,MIN(G184:G187)-1)))))</f>
        <v/>
      </c>
      <c r="I188" s="88">
        <v>5</v>
      </c>
      <c r="J188" s="35"/>
      <c r="K188" s="89" t="str">
        <f>IF(J188="","",IF(LEN(J188)=3,CONCATENATE("NC-",VLOOKUP(J188,'U20 Non Counters'!$B$3:$D$86,3,FALSE)),VLOOKUP(J188,Teams!$A$12:$B$29,2,FALSE)))</f>
        <v/>
      </c>
      <c r="L188" s="90">
        <f ca="1">IFERROR(IF(LEN(J188)=1,INDIRECT("'"&amp;K188&amp;"-"&amp;LEFT(K182,3)&amp;"'!D29"),IF(LEN(J188)=2,INDIRECT("'"&amp;K188&amp;"-"&amp;LEFT(K182,3)&amp;"'!D30"),VLOOKUP(J188,'U20 Non Counters'!$B$3:$D$86,2,FALSE))),"")</f>
        <v>0</v>
      </c>
      <c r="M188" s="145"/>
      <c r="N188" s="145"/>
      <c r="O188" s="88" t="str">
        <f>IF(LEFT(K182,3)="U20","",IF(J188="","",IF(OR(M188="NH",M188="NJ",M188="NT"),"",IF(LEN(J188)=3,"",IF(MAX(O184:O187)&lt;&gt;8,8,MIN(O184:O187)-1)))))</f>
        <v/>
      </c>
    </row>
    <row r="189" spans="1:15" x14ac:dyDescent="0.3">
      <c r="A189" s="88">
        <v>6</v>
      </c>
      <c r="B189" s="35"/>
      <c r="C189" s="89" t="str">
        <f>IF(B189="","",IF(LEN(B189)=3,CONCATENATE("NC-",VLOOKUP(B189,'U20 Non Counters'!$B$3:$D$86,3,FALSE)),VLOOKUP(B189,Teams!$A$12:$B$29,2,FALSE)))</f>
        <v/>
      </c>
      <c r="D189" s="90">
        <f ca="1">IFERROR(IF(LEN(B189)=1,INDIRECT("'"&amp;C189&amp;"-"&amp;LEFT(C182,3)&amp;"'!D29"),IF(LEN(B189)=2,INDIRECT("'"&amp;C189&amp;"-"&amp;LEFT(C182,3)&amp;"'!D30"),VLOOKUP(B189,'U20 Non Counters'!$B$3:$D$86,2,FALSE))),"")</f>
        <v>0</v>
      </c>
      <c r="E189" s="145"/>
      <c r="F189" s="145"/>
      <c r="G189" s="88" t="str">
        <f>IF(LEFT(C182,3)="U20","",IF(B189="","",IF(OR(E189="NH",E189="NJ",E189="NT"),"",IF(LEN(B189)=3,"",IF(MAX(G184:G188)&lt;&gt;8,8,MIN(G184:G188)-1)))))</f>
        <v/>
      </c>
      <c r="I189" s="88">
        <v>6</v>
      </c>
      <c r="J189" s="35"/>
      <c r="K189" s="89" t="str">
        <f>IF(J189="","",IF(LEN(J189)=3,CONCATENATE("NC-",VLOOKUP(J189,'U20 Non Counters'!$B$3:$D$86,3,FALSE)),VLOOKUP(J189,Teams!$A$12:$B$29,2,FALSE)))</f>
        <v/>
      </c>
      <c r="L189" s="90">
        <f ca="1">IFERROR(IF(LEN(J189)=1,INDIRECT("'"&amp;K189&amp;"-"&amp;LEFT(K182,3)&amp;"'!D29"),IF(LEN(J189)=2,INDIRECT("'"&amp;K189&amp;"-"&amp;LEFT(K182,3)&amp;"'!D30"),VLOOKUP(J189,'U20 Non Counters'!$B$3:$D$86,2,FALSE))),"")</f>
        <v>0</v>
      </c>
      <c r="M189" s="145"/>
      <c r="N189" s="145"/>
      <c r="O189" s="88" t="str">
        <f>IF(LEFT(K182,3)="U20","",IF(J189="","",IF(OR(M189="NH",M189="NJ",M189="NT"),"",IF(LEN(J189)=3,"",IF(MAX(O184:O188)&lt;&gt;8,8,MIN(O184:O188)-1)))))</f>
        <v/>
      </c>
    </row>
    <row r="190" spans="1:15" x14ac:dyDescent="0.3">
      <c r="A190" s="88">
        <v>7</v>
      </c>
      <c r="B190" s="35"/>
      <c r="C190" s="89" t="str">
        <f>IF(B190="","",IF(LEN(B190)=3,CONCATENATE("NC-",VLOOKUP(B190,'U20 Non Counters'!$B$3:$D$86,3,FALSE)),VLOOKUP(B190,Teams!$A$12:$B$29,2,FALSE)))</f>
        <v/>
      </c>
      <c r="D190" s="90">
        <f ca="1">IFERROR(IF(LEN(B190)=1,INDIRECT("'"&amp;C190&amp;"-"&amp;LEFT(C182,3)&amp;"'!D29"),IF(LEN(B190)=2,INDIRECT("'"&amp;C190&amp;"-"&amp;LEFT(C182,3)&amp;"'!D30"),VLOOKUP(B190,'U20 Non Counters'!$B$3:$D$86,2,FALSE))),"")</f>
        <v>0</v>
      </c>
      <c r="E190" s="145"/>
      <c r="F190" s="145"/>
      <c r="G190" s="88" t="str">
        <f>IF(LEFT(C182,3)="U20","",IF(B190="","",IF(OR(E190="NH",E190="NJ",E190="NT"),"",IF(LEN(B190)=3,"",IF(MAX(G184:G189)&lt;&gt;8,8,MIN(G184:G189)-1)))))</f>
        <v/>
      </c>
      <c r="I190" s="88">
        <v>7</v>
      </c>
      <c r="J190" s="35"/>
      <c r="K190" s="89" t="str">
        <f>IF(J190="","",IF(LEN(J190)=3,CONCATENATE("NC-",VLOOKUP(J190,'U20 Non Counters'!$B$3:$D$86,3,FALSE)),VLOOKUP(J190,Teams!$A$12:$B$29,2,FALSE)))</f>
        <v/>
      </c>
      <c r="L190" s="90">
        <f ca="1">IFERROR(IF(LEN(J190)=1,INDIRECT("'"&amp;K190&amp;"-"&amp;LEFT(K182,3)&amp;"'!D29"),IF(LEN(J190)=2,INDIRECT("'"&amp;K190&amp;"-"&amp;LEFT(K182,3)&amp;"'!D30"),VLOOKUP(J190,'U20 Non Counters'!$B$3:$D$86,2,FALSE))),"")</f>
        <v>0</v>
      </c>
      <c r="M190" s="145"/>
      <c r="N190" s="145"/>
      <c r="O190" s="88" t="str">
        <f>IF(LEFT(K182,3)="U20","",IF(J190="","",IF(OR(M190="NH",M190="NJ",M190="NT"),"",IF(LEN(J190)=3,"",IF(MAX(O184:O189)&lt;&gt;8,8,MIN(O184:O189)-1)))))</f>
        <v/>
      </c>
    </row>
    <row r="191" spans="1:15" x14ac:dyDescent="0.3">
      <c r="A191" s="88">
        <v>8</v>
      </c>
      <c r="B191" s="35"/>
      <c r="C191" s="89" t="str">
        <f>IF(B191="","",IF(LEN(B191)=3,CONCATENATE("NC-",VLOOKUP(B191,'U20 Non Counters'!$B$3:$D$86,3,FALSE)),VLOOKUP(B191,Teams!$A$12:$B$29,2,FALSE)))</f>
        <v/>
      </c>
      <c r="D191" s="90">
        <f ca="1">IFERROR(IF(LEN(B191)=1,INDIRECT("'"&amp;C191&amp;"-"&amp;LEFT(C182,3)&amp;"'!D29"),IF(LEN(B191)=2,INDIRECT("'"&amp;C191&amp;"-"&amp;LEFT(C182,3)&amp;"'!D30"),VLOOKUP(B191,'U20 Non Counters'!$B$3:$D$86,2,FALSE))),"")</f>
        <v>0</v>
      </c>
      <c r="E191" s="145"/>
      <c r="F191" s="145"/>
      <c r="G191" s="88" t="str">
        <f>IF(LEFT(C182,3)="U20","",IF(B191="","",IF(OR(E191="NH",E191="NJ",E191="NT"),"",IF(LEN(B191)=3,"",IF(MAX(G184:G190)&lt;&gt;8,8,MIN(G184:G190)-1)))))</f>
        <v/>
      </c>
      <c r="I191" s="88">
        <v>8</v>
      </c>
      <c r="J191" s="35"/>
      <c r="K191" s="89" t="str">
        <f>IF(J191="","",IF(LEN(J191)=3,CONCATENATE("NC-",VLOOKUP(J191,'U20 Non Counters'!$B$3:$D$86,3,FALSE)),VLOOKUP(J191,Teams!$A$12:$B$29,2,FALSE)))</f>
        <v/>
      </c>
      <c r="L191" s="90">
        <f ca="1">IFERROR(IF(LEN(J191)=1,INDIRECT("'"&amp;K191&amp;"-"&amp;LEFT(K182,3)&amp;"'!D29"),IF(LEN(J191)=2,INDIRECT("'"&amp;K191&amp;"-"&amp;LEFT(K182,3)&amp;"'!D30"),VLOOKUP(J191,'U20 Non Counters'!$B$3:$D$86,2,FALSE))),"")</f>
        <v>0</v>
      </c>
      <c r="M191" s="145"/>
      <c r="N191" s="145"/>
      <c r="O191" s="88" t="str">
        <f>IF(LEFT(K182,3)="U20","",IF(J191="","",IF(OR(M191="NH",M191="NJ",M191="NT"),"",IF(LEN(J191)=3,"",IF(MAX(O184:O190)&lt;&gt;8,8,MIN(O184:O190)-1)))))</f>
        <v/>
      </c>
    </row>
    <row r="192" spans="1:15" x14ac:dyDescent="0.3">
      <c r="A192" s="98"/>
      <c r="B192" s="98"/>
      <c r="C192" s="93"/>
      <c r="D192" s="93"/>
      <c r="E192" s="153"/>
      <c r="F192" s="153"/>
      <c r="G192" s="98"/>
      <c r="H192" s="93"/>
      <c r="I192" s="98"/>
      <c r="J192" s="98"/>
      <c r="K192" s="93"/>
      <c r="L192" s="93"/>
      <c r="M192" s="153"/>
      <c r="N192" s="153"/>
      <c r="O192" s="98"/>
    </row>
    <row r="193" spans="1:15" x14ac:dyDescent="0.3">
      <c r="A193" s="98"/>
      <c r="B193" s="98"/>
      <c r="C193" s="93"/>
      <c r="D193" s="93"/>
      <c r="E193" s="153"/>
      <c r="F193" s="153"/>
      <c r="G193" s="98"/>
      <c r="H193" s="93"/>
      <c r="I193" s="98"/>
      <c r="J193" s="98"/>
      <c r="K193" s="93"/>
      <c r="L193" s="93"/>
      <c r="M193" s="153"/>
      <c r="N193" s="153"/>
      <c r="O193" s="98"/>
    </row>
    <row r="194" spans="1:15" x14ac:dyDescent="0.3">
      <c r="A194" s="98"/>
      <c r="B194" s="98"/>
      <c r="C194" s="93"/>
      <c r="D194" s="93"/>
      <c r="E194" s="153"/>
      <c r="F194" s="153"/>
      <c r="G194" s="98"/>
      <c r="H194" s="93"/>
      <c r="I194" s="98"/>
      <c r="J194" s="98"/>
      <c r="K194" s="93"/>
      <c r="L194" s="93"/>
      <c r="M194" s="153"/>
      <c r="N194" s="153"/>
      <c r="O194" s="98"/>
    </row>
    <row r="195" spans="1:15" x14ac:dyDescent="0.3">
      <c r="A195" s="98"/>
      <c r="B195" s="98"/>
      <c r="C195" s="93"/>
      <c r="D195" s="93"/>
      <c r="E195" s="153"/>
      <c r="F195" s="153"/>
      <c r="G195" s="98"/>
      <c r="H195" s="93"/>
      <c r="I195" s="98"/>
      <c r="J195" s="98"/>
      <c r="K195" s="93"/>
      <c r="L195" s="93"/>
      <c r="M195" s="153"/>
      <c r="N195" s="153"/>
      <c r="O195" s="98"/>
    </row>
  </sheetData>
  <sheetProtection algorithmName="SHA-512" hashValue="rnqagiUXpCH6zeVaukvcaOW32QLzzviJkv0LKlSjV1c+0N6aurbYD7L8A76ILTuSAEMLHsZyF7gR4Rt//gyL/Q==" saltValue="QHsDR4CbiMXK3IB3F1NOIw==" spinCount="100000" sheet="1" objects="1" scenarios="1"/>
  <mergeCells count="2">
    <mergeCell ref="B3:E3"/>
    <mergeCell ref="A1:O1"/>
  </mergeCells>
  <phoneticPr fontId="0" type="noConversion"/>
  <printOptions horizontalCentered="1"/>
  <pageMargins left="0.23622047244094491" right="0.23622047244094491" top="0.35433070866141736" bottom="0.35433070866141736" header="0.31496062992125984" footer="0.31496062992125984"/>
  <pageSetup paperSize="9" fitToHeight="6" orientation="landscape" r:id="rId1"/>
  <headerFooter alignWithMargins="0"/>
  <rowBreaks count="5" manualBreakCount="5">
    <brk id="36" max="14" man="1"/>
    <brk id="81" max="14" man="1"/>
    <brk id="114" max="14" man="1"/>
    <brk id="147" max="14" man="1"/>
    <brk id="180" max="14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4"/>
  <dimension ref="A1:G11"/>
  <sheetViews>
    <sheetView workbookViewId="0">
      <selection activeCell="E186" sqref="E186"/>
    </sheetView>
  </sheetViews>
  <sheetFormatPr defaultColWidth="8.85546875" defaultRowHeight="12.75" x14ac:dyDescent="0.2"/>
  <cols>
    <col min="1" max="1" width="26.7109375" style="10" customWidth="1"/>
    <col min="2" max="4" width="24.7109375" style="11" customWidth="1"/>
    <col min="5" max="5" width="9.5703125" style="10" bestFit="1" customWidth="1"/>
    <col min="6" max="6" width="15.140625" style="10" bestFit="1" customWidth="1"/>
    <col min="7" max="7" width="12.140625" style="10" bestFit="1" customWidth="1"/>
    <col min="8" max="16384" width="8.85546875" style="10"/>
  </cols>
  <sheetData>
    <row r="1" spans="1:7" ht="27.75" x14ac:dyDescent="0.45">
      <c r="A1" s="639" t="s">
        <v>211</v>
      </c>
      <c r="B1" s="639"/>
      <c r="C1" s="196"/>
      <c r="D1" s="640" t="s">
        <v>212</v>
      </c>
      <c r="E1" s="640"/>
      <c r="F1" s="640"/>
      <c r="G1" s="2"/>
    </row>
    <row r="3" spans="1:7" ht="15.75" x14ac:dyDescent="0.2">
      <c r="A3" s="14"/>
      <c r="B3" s="15" t="s">
        <v>24</v>
      </c>
      <c r="C3" s="15" t="s">
        <v>25</v>
      </c>
      <c r="D3" s="15" t="s">
        <v>26</v>
      </c>
      <c r="E3" s="15" t="s">
        <v>27</v>
      </c>
      <c r="F3" s="15" t="s">
        <v>28</v>
      </c>
    </row>
    <row r="4" spans="1:7" ht="25.15" customHeight="1" x14ac:dyDescent="0.2">
      <c r="A4" s="12" t="str">
        <f>Teams!A2</f>
        <v>AAAC</v>
      </c>
      <c r="B4" s="16">
        <f>SUMIF('Track Results'!C:C,Points!A4,'Track Results'!F:F)+SUMIF('Track Results'!J:J,Points!A4,'Track Results'!M:M)</f>
        <v>109</v>
      </c>
      <c r="C4" s="13">
        <f>SUMIF('Field Results'!C:C,Points!A4,'Field Results'!G:G)+SUMIF('Field Results'!K:K,Points!A4,'Field Results'!O:O)</f>
        <v>51</v>
      </c>
      <c r="D4" s="17">
        <f>C4+B4</f>
        <v>160</v>
      </c>
      <c r="E4" s="18">
        <f t="shared" ref="E4:E11" si="0">IF(D4=0,0,RANK(D4,$D$4:$D$11,0))</f>
        <v>1</v>
      </c>
      <c r="F4" s="36">
        <f t="shared" ref="F4:F11" si="1">IF(E4=0,0,9-E4)</f>
        <v>8</v>
      </c>
      <c r="G4" s="34"/>
    </row>
    <row r="5" spans="1:7" ht="25.15" customHeight="1" x14ac:dyDescent="0.2">
      <c r="A5" s="12" t="str">
        <f>Teams!A3</f>
        <v>ADAC</v>
      </c>
      <c r="B5" s="16">
        <f>SUMIF('Track Results'!C:C,Points!A5,'Track Results'!F:F)+SUMIF('Track Results'!J:J,Points!A5,'Track Results'!M:M)</f>
        <v>24</v>
      </c>
      <c r="C5" s="13">
        <f>SUMIF('Field Results'!C:C,Points!A5,'Field Results'!G:G)+SUMIF('Field Results'!K:K,Points!A5,'Field Results'!O:O)</f>
        <v>0</v>
      </c>
      <c r="D5" s="17">
        <f t="shared" ref="D5:D11" si="2">C5+B5</f>
        <v>24</v>
      </c>
      <c r="E5" s="18">
        <f t="shared" si="0"/>
        <v>7</v>
      </c>
      <c r="F5" s="36">
        <f t="shared" si="1"/>
        <v>2</v>
      </c>
      <c r="G5" s="34"/>
    </row>
    <row r="6" spans="1:7" ht="25.15" customHeight="1" x14ac:dyDescent="0.2">
      <c r="A6" s="12" t="str">
        <f>Teams!A4</f>
        <v>BSAC</v>
      </c>
      <c r="B6" s="16">
        <f>SUMIF('Track Results'!C:C,Points!A6,'Track Results'!F:F)+SUMIF('Track Results'!J:J,Points!A6,'Track Results'!M:M)</f>
        <v>22</v>
      </c>
      <c r="C6" s="13">
        <f>SUMIF('Field Results'!C:C,Points!A6,'Field Results'!G:G)+SUMIF('Field Results'!K:K,Points!A6,'Field Results'!O:O)</f>
        <v>15</v>
      </c>
      <c r="D6" s="17">
        <f t="shared" si="2"/>
        <v>37</v>
      </c>
      <c r="E6" s="18">
        <f t="shared" si="0"/>
        <v>6</v>
      </c>
      <c r="F6" s="36">
        <f t="shared" si="1"/>
        <v>3</v>
      </c>
      <c r="G6" s="34"/>
    </row>
    <row r="7" spans="1:7" ht="25.15" customHeight="1" x14ac:dyDescent="0.2">
      <c r="A7" s="12" t="str">
        <f>Teams!A5</f>
        <v>DHH</v>
      </c>
      <c r="B7" s="16">
        <f>SUMIF('Track Results'!C:C,Points!A7,'Track Results'!F:F)+SUMIF('Track Results'!J:J,Points!A7,'Track Results'!M:M)</f>
        <v>66</v>
      </c>
      <c r="C7" s="13">
        <f>SUMIF('Field Results'!C:C,Points!A7,'Field Results'!G:G)+SUMIF('Field Results'!K:K,Points!A7,'Field Results'!O:O)</f>
        <v>32</v>
      </c>
      <c r="D7" s="17">
        <f t="shared" si="2"/>
        <v>98</v>
      </c>
      <c r="E7" s="18">
        <f t="shared" si="0"/>
        <v>4</v>
      </c>
      <c r="F7" s="36">
        <f t="shared" si="1"/>
        <v>5</v>
      </c>
      <c r="G7" s="34"/>
    </row>
    <row r="8" spans="1:7" ht="25.15" customHeight="1" x14ac:dyDescent="0.2">
      <c r="A8" s="12" t="str">
        <f>Teams!A6</f>
        <v>IH</v>
      </c>
      <c r="B8" s="16">
        <f>SUMIF('Track Results'!C:C,Points!A8,'Track Results'!F:F)+SUMIF('Track Results'!J:J,Points!A8,'Track Results'!M:M)</f>
        <v>53</v>
      </c>
      <c r="C8" s="13">
        <f>SUMIF('Field Results'!C:C,Points!A8,'Field Results'!G:G)+SUMIF('Field Results'!K:K,Points!A8,'Field Results'!O:O)</f>
        <v>72</v>
      </c>
      <c r="D8" s="17">
        <f t="shared" si="2"/>
        <v>125</v>
      </c>
      <c r="E8" s="18">
        <f t="shared" si="0"/>
        <v>3</v>
      </c>
      <c r="F8" s="36">
        <f t="shared" si="1"/>
        <v>6</v>
      </c>
      <c r="G8" s="34"/>
    </row>
    <row r="9" spans="1:7" ht="25.15" customHeight="1" x14ac:dyDescent="0.2">
      <c r="A9" s="12" t="str">
        <f>Teams!A7</f>
        <v>ISA</v>
      </c>
      <c r="B9" s="16">
        <f>SUMIF('Track Results'!C:C,Points!A9,'Track Results'!F:F)+SUMIF('Track Results'!J:J,Points!A9,'Track Results'!M:M)</f>
        <v>93</v>
      </c>
      <c r="C9" s="13">
        <f>SUMIF('Field Results'!C:C,Points!A9,'Field Results'!G:G)+SUMIF('Field Results'!K:K,Points!A9,'Field Results'!O:O)</f>
        <v>67</v>
      </c>
      <c r="D9" s="17">
        <f t="shared" si="2"/>
        <v>160</v>
      </c>
      <c r="E9" s="18">
        <f t="shared" si="0"/>
        <v>1</v>
      </c>
      <c r="F9" s="36">
        <f t="shared" si="1"/>
        <v>8</v>
      </c>
      <c r="G9" s="34"/>
    </row>
    <row r="10" spans="1:7" ht="25.15" customHeight="1" x14ac:dyDescent="0.2">
      <c r="A10" s="12" t="str">
        <f>Teams!A8</f>
        <v>MAC_PSH</v>
      </c>
      <c r="B10" s="16">
        <f>SUMIF('Track Results'!C:C,Points!A10,'Track Results'!F:F)+SUMIF('Track Results'!J:J,Points!A10,'Track Results'!M:M)</f>
        <v>8</v>
      </c>
      <c r="C10" s="13">
        <f>SUMIF('Field Results'!C:C,Points!A10,'Field Results'!G:G)+SUMIF('Field Results'!K:K,Points!A10,'Field Results'!O:O)</f>
        <v>0</v>
      </c>
      <c r="D10" s="17">
        <f t="shared" si="2"/>
        <v>8</v>
      </c>
      <c r="E10" s="18">
        <f t="shared" si="0"/>
        <v>8</v>
      </c>
      <c r="F10" s="36">
        <f t="shared" si="1"/>
        <v>1</v>
      </c>
      <c r="G10" s="34"/>
    </row>
    <row r="11" spans="1:7" ht="24.75" customHeight="1" x14ac:dyDescent="0.2">
      <c r="A11" s="12" t="str">
        <f>Teams!A9</f>
        <v>TN</v>
      </c>
      <c r="B11" s="31">
        <f>SUMIF('Track Results'!C:C,Points!A11,'Track Results'!F:F)+SUMIF('Track Results'!J:J,Points!A11,'Track Results'!M:M)</f>
        <v>68</v>
      </c>
      <c r="C11" s="32">
        <f>SUMIF('Field Results'!C:C,Points!A11,'Field Results'!G:G)+SUMIF('Field Results'!K:K,Points!A11,'Field Results'!O:O)</f>
        <v>12</v>
      </c>
      <c r="D11" s="33">
        <f t="shared" si="2"/>
        <v>80</v>
      </c>
      <c r="E11" s="18">
        <f t="shared" si="0"/>
        <v>5</v>
      </c>
      <c r="F11" s="36">
        <f t="shared" si="1"/>
        <v>4</v>
      </c>
      <c r="G11" s="34"/>
    </row>
  </sheetData>
  <sheetProtection algorithmName="SHA-512" hashValue="m0MeD7EhmDXkoK8vdb7dBdAIkyZX6HXskFDmtCrCenPXHsIgbPpvZl3V5RV/oigpm/MMMKNhiO1Jgx2My0Gdmw==" saltValue="ISzrycxW3KDNf/JUNOK8Zg==" spinCount="100000" sheet="1" objects="1" scenarios="1" selectLockedCells="1"/>
  <mergeCells count="2">
    <mergeCell ref="A1:B1"/>
    <mergeCell ref="D1:F1"/>
  </mergeCells>
  <phoneticPr fontId="0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20"/>
  <dimension ref="A1:J367"/>
  <sheetViews>
    <sheetView workbookViewId="0">
      <selection activeCell="E186" sqref="E186"/>
    </sheetView>
  </sheetViews>
  <sheetFormatPr defaultRowHeight="12.75" x14ac:dyDescent="0.2"/>
  <cols>
    <col min="2" max="3" width="12.42578125" bestFit="1" customWidth="1"/>
    <col min="4" max="4" width="17.28515625" bestFit="1" customWidth="1"/>
    <col min="5" max="5" width="11.42578125" bestFit="1" customWidth="1"/>
    <col min="10" max="10" width="18.5703125" bestFit="1" customWidth="1"/>
  </cols>
  <sheetData>
    <row r="1" spans="1:3" x14ac:dyDescent="0.2">
      <c r="A1" t="s">
        <v>56</v>
      </c>
      <c r="B1">
        <v>1</v>
      </c>
      <c r="C1" t="s">
        <v>68</v>
      </c>
    </row>
    <row r="2" spans="1:3" x14ac:dyDescent="0.2">
      <c r="A2" t="s">
        <v>56</v>
      </c>
      <c r="B2">
        <v>11</v>
      </c>
      <c r="C2" t="s">
        <v>68</v>
      </c>
    </row>
    <row r="3" spans="1:3" x14ac:dyDescent="0.2">
      <c r="A3" t="s">
        <v>56</v>
      </c>
      <c r="B3">
        <v>2</v>
      </c>
      <c r="C3" t="s">
        <v>64</v>
      </c>
    </row>
    <row r="4" spans="1:3" x14ac:dyDescent="0.2">
      <c r="A4" t="s">
        <v>56</v>
      </c>
      <c r="B4">
        <v>22</v>
      </c>
      <c r="C4" t="s">
        <v>64</v>
      </c>
    </row>
    <row r="5" spans="1:3" x14ac:dyDescent="0.2">
      <c r="A5" t="s">
        <v>56</v>
      </c>
      <c r="B5">
        <v>3</v>
      </c>
      <c r="C5" t="s">
        <v>67</v>
      </c>
    </row>
    <row r="6" spans="1:3" x14ac:dyDescent="0.2">
      <c r="A6" t="s">
        <v>56</v>
      </c>
      <c r="B6">
        <v>33</v>
      </c>
      <c r="C6" t="s">
        <v>67</v>
      </c>
    </row>
    <row r="7" spans="1:3" x14ac:dyDescent="0.2">
      <c r="A7" t="s">
        <v>56</v>
      </c>
      <c r="B7">
        <v>4</v>
      </c>
      <c r="C7" t="s">
        <v>63</v>
      </c>
    </row>
    <row r="8" spans="1:3" x14ac:dyDescent="0.2">
      <c r="A8" t="s">
        <v>56</v>
      </c>
      <c r="B8">
        <v>44</v>
      </c>
      <c r="C8" t="s">
        <v>63</v>
      </c>
    </row>
    <row r="9" spans="1:3" x14ac:dyDescent="0.2">
      <c r="A9" t="s">
        <v>56</v>
      </c>
      <c r="B9">
        <v>5</v>
      </c>
      <c r="C9" s="144" t="s">
        <v>65</v>
      </c>
    </row>
    <row r="10" spans="1:3" x14ac:dyDescent="0.2">
      <c r="A10" t="s">
        <v>56</v>
      </c>
      <c r="B10">
        <v>55</v>
      </c>
      <c r="C10" s="144" t="s">
        <v>65</v>
      </c>
    </row>
    <row r="11" spans="1:3" x14ac:dyDescent="0.2">
      <c r="A11" t="s">
        <v>56</v>
      </c>
      <c r="B11">
        <v>6</v>
      </c>
      <c r="C11" s="144" t="s">
        <v>151</v>
      </c>
    </row>
    <row r="12" spans="1:3" x14ac:dyDescent="0.2">
      <c r="A12" t="s">
        <v>56</v>
      </c>
      <c r="B12">
        <v>66</v>
      </c>
      <c r="C12" s="144" t="s">
        <v>151</v>
      </c>
    </row>
    <row r="13" spans="1:3" x14ac:dyDescent="0.2">
      <c r="A13" t="s">
        <v>56</v>
      </c>
      <c r="B13">
        <v>7</v>
      </c>
      <c r="C13" t="s">
        <v>96</v>
      </c>
    </row>
    <row r="14" spans="1:3" x14ac:dyDescent="0.2">
      <c r="A14" t="s">
        <v>56</v>
      </c>
      <c r="B14">
        <v>77</v>
      </c>
      <c r="C14" t="s">
        <v>96</v>
      </c>
    </row>
    <row r="15" spans="1:3" x14ac:dyDescent="0.2">
      <c r="A15" t="s">
        <v>56</v>
      </c>
      <c r="B15">
        <v>8</v>
      </c>
      <c r="C15" t="s">
        <v>95</v>
      </c>
    </row>
    <row r="16" spans="1:3" x14ac:dyDescent="0.2">
      <c r="A16" t="s">
        <v>56</v>
      </c>
      <c r="B16">
        <v>88</v>
      </c>
      <c r="C16" t="s">
        <v>95</v>
      </c>
    </row>
    <row r="25" spans="1:10" ht="15" x14ac:dyDescent="0.25">
      <c r="A25" s="51" t="s">
        <v>52</v>
      </c>
      <c r="B25" s="51" t="s">
        <v>53</v>
      </c>
      <c r="C25" s="51" t="s">
        <v>54</v>
      </c>
      <c r="D25" s="51" t="s">
        <v>55</v>
      </c>
      <c r="E25" s="51"/>
      <c r="F25" s="51"/>
      <c r="G25" s="51"/>
    </row>
    <row r="26" spans="1:10" ht="15" x14ac:dyDescent="0.25">
      <c r="A26" s="50">
        <v>1</v>
      </c>
      <c r="B26" s="50">
        <v>1</v>
      </c>
      <c r="C26" s="50">
        <v>1</v>
      </c>
      <c r="D26" s="50" t="s">
        <v>69</v>
      </c>
      <c r="E26" s="50"/>
      <c r="F26" s="50"/>
      <c r="G26" s="50"/>
    </row>
    <row r="27" spans="1:10" ht="15" x14ac:dyDescent="0.25">
      <c r="A27" s="51" t="s">
        <v>56</v>
      </c>
      <c r="B27" s="51" t="s">
        <v>57</v>
      </c>
      <c r="C27" s="51" t="s">
        <v>58</v>
      </c>
      <c r="D27" s="51" t="s">
        <v>59</v>
      </c>
      <c r="E27" s="51" t="s">
        <v>60</v>
      </c>
      <c r="F27" s="51" t="s">
        <v>61</v>
      </c>
      <c r="G27" s="51"/>
      <c r="I27" t="str">
        <f>IFERROR(LEFT(C48,SEARCH(" ",C48,1)),"")</f>
        <v/>
      </c>
    </row>
    <row r="28" spans="1:10" ht="15" x14ac:dyDescent="0.25">
      <c r="A28" s="50"/>
      <c r="B28" s="50">
        <f>'Lane Draws'!B2</f>
        <v>7</v>
      </c>
      <c r="C28" s="50">
        <v>1</v>
      </c>
      <c r="D28" s="50" t="str">
        <f ca="1">IFERROR(RIGHT(J28,LEN(J28)-SEARCH(" ",J28,1)),"")</f>
        <v/>
      </c>
      <c r="E28" s="50" t="str">
        <f ca="1">IFERROR(LEFT(J28,SEARCH(" ",J28,1)),"")</f>
        <v/>
      </c>
      <c r="F28" s="50" t="str">
        <f>IFERROR(IF(B28="","",VLOOKUP(B28,Teams!$A$12:$B$29,2,FALSE)),CONCATENATE("NC-",VLOOKUP(B28,'U17 Non Counters'!$B$3:$D$86,3,FALSE)))</f>
        <v>MAC_PSH</v>
      </c>
      <c r="G28" s="50"/>
      <c r="J28" s="50" t="e">
        <f ca="1">IFERROR(INDIRECT("'"&amp;F28&amp;"'!D18"),VLOOKUP(B28,'U17 Non Counters'!$B$3:$D$86,2,FALSE))</f>
        <v>#N/A</v>
      </c>
    </row>
    <row r="29" spans="1:10" ht="15" x14ac:dyDescent="0.25">
      <c r="A29" s="50"/>
      <c r="B29" s="50">
        <f>'Lane Draws'!B3</f>
        <v>6</v>
      </c>
      <c r="C29" s="50">
        <v>2</v>
      </c>
      <c r="D29" s="50" t="str">
        <f ca="1">IFERROR(RIGHT(J29,LEN(J29)-SEARCH(" ",J29,1)),"")</f>
        <v/>
      </c>
      <c r="E29" s="50" t="str">
        <f ca="1">IFERROR(LEFT(J29,SEARCH(" ",J29,1)),"")</f>
        <v/>
      </c>
      <c r="F29" s="50" t="str">
        <f>IFERROR(IF(B29="","",VLOOKUP(B29,Teams!$A$12:$B$29,2,FALSE)),CONCATENATE("NC-",VLOOKUP(B29,'U17 Non Counters'!$B$3:$D$86,3,FALSE)))</f>
        <v>ISA</v>
      </c>
      <c r="G29" s="50"/>
      <c r="J29" s="50" t="e">
        <f ca="1">IFERROR(INDIRECT("'"&amp;F29&amp;"'!D18"),VLOOKUP(B29,'U17 Non Counters'!$B$3:$D$86,2,FALSE))</f>
        <v>#N/A</v>
      </c>
    </row>
    <row r="30" spans="1:10" ht="15" x14ac:dyDescent="0.25">
      <c r="A30" s="50"/>
      <c r="B30" s="50">
        <f>'Lane Draws'!B4</f>
        <v>4</v>
      </c>
      <c r="C30" s="50">
        <v>3</v>
      </c>
      <c r="D30" s="50" t="str">
        <f t="shared" ref="D30:D35" ca="1" si="0">IFERROR(RIGHT(J30,LEN(J30)-SEARCH(" ",J30,1)),"")</f>
        <v/>
      </c>
      <c r="E30" s="50" t="str">
        <f t="shared" ref="E30:E35" ca="1" si="1">IFERROR(LEFT(J30,SEARCH(" ",J30,1)),"")</f>
        <v/>
      </c>
      <c r="F30" s="50" t="str">
        <f>IFERROR(IF(B30="","",VLOOKUP(B30,Teams!$A$12:$B$29,2,FALSE)),CONCATENATE("NC-",VLOOKUP(B30,'U17 Non Counters'!$B$3:$D$86,3,FALSE)))</f>
        <v>DHH</v>
      </c>
      <c r="G30" s="50"/>
      <c r="J30" s="50" t="e">
        <f ca="1">IFERROR(INDIRECT("'"&amp;F30&amp;"'!D18"),VLOOKUP(B30,'U17 Non Counters'!$B$3:$D$86,2,FALSE))</f>
        <v>#N/A</v>
      </c>
    </row>
    <row r="31" spans="1:10" ht="15" x14ac:dyDescent="0.25">
      <c r="A31" s="50"/>
      <c r="B31" s="50">
        <f>'Lane Draws'!B5</f>
        <v>2</v>
      </c>
      <c r="C31" s="50">
        <v>4</v>
      </c>
      <c r="D31" s="50" t="str">
        <f t="shared" ca="1" si="0"/>
        <v/>
      </c>
      <c r="E31" s="50" t="str">
        <f t="shared" ca="1" si="1"/>
        <v/>
      </c>
      <c r="F31" s="50" t="str">
        <f>IFERROR(IF(B31="","",VLOOKUP(B31,Teams!$A$12:$B$29,2,FALSE)),CONCATENATE("NC-",VLOOKUP(B31,'U17 Non Counters'!$B$3:$D$86,3,FALSE)))</f>
        <v>ADAC</v>
      </c>
      <c r="G31" s="50"/>
      <c r="J31" s="50" t="e">
        <f ca="1">IFERROR(INDIRECT("'"&amp;F31&amp;"'!D18"),VLOOKUP(B31,'U17 Non Counters'!$B$3:$D$86,2,FALSE))</f>
        <v>#N/A</v>
      </c>
    </row>
    <row r="32" spans="1:10" ht="15" x14ac:dyDescent="0.25">
      <c r="A32" s="50"/>
      <c r="B32" s="50">
        <f>'Lane Draws'!B6</f>
        <v>5</v>
      </c>
      <c r="C32" s="50">
        <v>5</v>
      </c>
      <c r="D32" s="50" t="str">
        <f t="shared" ca="1" si="0"/>
        <v/>
      </c>
      <c r="E32" s="50" t="str">
        <f t="shared" ca="1" si="1"/>
        <v/>
      </c>
      <c r="F32" s="50" t="str">
        <f>IFERROR(IF(B32="","",VLOOKUP(B32,Teams!$A$12:$B$29,2,FALSE)),CONCATENATE("NC-",VLOOKUP(B32,'U17 Non Counters'!$B$3:$D$86,3,FALSE)))</f>
        <v>IH</v>
      </c>
      <c r="G32" s="50"/>
      <c r="J32" s="50" t="e">
        <f ca="1">IFERROR(INDIRECT("'"&amp;F32&amp;"'!D18"),VLOOKUP(B32,'U17 Non Counters'!$B$3:$D$86,2,FALSE))</f>
        <v>#N/A</v>
      </c>
    </row>
    <row r="33" spans="1:10" ht="15" x14ac:dyDescent="0.25">
      <c r="A33" s="50"/>
      <c r="B33" s="50">
        <f>'Lane Draws'!B7</f>
        <v>1</v>
      </c>
      <c r="C33" s="50">
        <v>6</v>
      </c>
      <c r="D33" s="50" t="str">
        <f t="shared" ca="1" si="0"/>
        <v/>
      </c>
      <c r="E33" s="50" t="str">
        <f t="shared" ca="1" si="1"/>
        <v/>
      </c>
      <c r="F33" s="50" t="str">
        <f>IFERROR(IF(B33="","",VLOOKUP(B33,Teams!$A$12:$B$29,2,FALSE)),CONCATENATE("NC-",VLOOKUP(B33,'U17 Non Counters'!$B$3:$D$86,3,FALSE)))</f>
        <v>AAAC</v>
      </c>
      <c r="G33" s="50"/>
      <c r="J33" s="50" t="e">
        <f ca="1">IFERROR(INDIRECT("'"&amp;F33&amp;"'!D18"),VLOOKUP(B33,'U17 Non Counters'!$B$3:$D$86,2,FALSE))</f>
        <v>#N/A</v>
      </c>
    </row>
    <row r="34" spans="1:10" ht="15" x14ac:dyDescent="0.25">
      <c r="A34" s="50"/>
      <c r="B34" s="50">
        <f>'Lane Draws'!B8</f>
        <v>8</v>
      </c>
      <c r="C34" s="50">
        <v>7</v>
      </c>
      <c r="D34" s="50" t="str">
        <f t="shared" ca="1" si="0"/>
        <v/>
      </c>
      <c r="E34" s="50" t="str">
        <f t="shared" ca="1" si="1"/>
        <v/>
      </c>
      <c r="F34" s="50" t="str">
        <f>IFERROR(IF(B34="","",VLOOKUP(B34,Teams!$A$12:$B$29,2,FALSE)),CONCATENATE("NC-",VLOOKUP(B34,'U17 Non Counters'!$B$3:$D$86,3,FALSE)))</f>
        <v>TN</v>
      </c>
      <c r="G34" s="50"/>
      <c r="J34" s="50" t="e">
        <f ca="1">IFERROR(INDIRECT("'"&amp;F34&amp;"'!D18"),VLOOKUP(B34,'U17 Non Counters'!$B$3:$D$86,2,FALSE))</f>
        <v>#N/A</v>
      </c>
    </row>
    <row r="35" spans="1:10" ht="15" x14ac:dyDescent="0.25">
      <c r="A35" s="50"/>
      <c r="B35" s="50">
        <f>'Lane Draws'!B9</f>
        <v>3</v>
      </c>
      <c r="C35" s="50">
        <v>8</v>
      </c>
      <c r="D35" s="50" t="str">
        <f t="shared" ca="1" si="0"/>
        <v/>
      </c>
      <c r="E35" s="50" t="str">
        <f t="shared" ca="1" si="1"/>
        <v/>
      </c>
      <c r="F35" s="50" t="str">
        <f>IFERROR(IF(B35="","",VLOOKUP(B35,Teams!$A$12:$B$29,2,FALSE)),CONCATENATE("NC-",VLOOKUP(B35,'U17 Non Counters'!$B$3:$D$86,3,FALSE)))</f>
        <v>BSAC</v>
      </c>
      <c r="G35" s="50"/>
      <c r="J35" s="50" t="e">
        <f ca="1">IFERROR(INDIRECT("'"&amp;F35&amp;"'!D18"),VLOOKUP(B35,'U17 Non Counters'!$B$3:$D$86,2,FALSE))</f>
        <v>#N/A</v>
      </c>
    </row>
    <row r="37" spans="1:10" ht="15" x14ac:dyDescent="0.25">
      <c r="A37" s="51" t="s">
        <v>52</v>
      </c>
      <c r="B37" s="51" t="s">
        <v>66</v>
      </c>
      <c r="C37" s="51" t="s">
        <v>54</v>
      </c>
      <c r="D37" s="51" t="s">
        <v>55</v>
      </c>
      <c r="E37" s="51"/>
      <c r="F37" s="51"/>
      <c r="G37" s="50"/>
    </row>
    <row r="38" spans="1:10" ht="15" x14ac:dyDescent="0.25">
      <c r="A38" s="50">
        <v>1</v>
      </c>
      <c r="B38" s="50">
        <v>1</v>
      </c>
      <c r="C38" s="50">
        <v>2</v>
      </c>
      <c r="D38" s="50" t="s">
        <v>70</v>
      </c>
      <c r="E38" s="50"/>
      <c r="F38" s="50"/>
      <c r="G38" s="50"/>
    </row>
    <row r="39" spans="1:10" ht="15" x14ac:dyDescent="0.25">
      <c r="A39" s="51" t="s">
        <v>56</v>
      </c>
      <c r="B39" s="51" t="s">
        <v>57</v>
      </c>
      <c r="C39" s="51" t="s">
        <v>58</v>
      </c>
      <c r="D39" s="51" t="s">
        <v>59</v>
      </c>
      <c r="E39" s="51" t="s">
        <v>60</v>
      </c>
      <c r="F39" s="51" t="s">
        <v>61</v>
      </c>
      <c r="G39" s="50"/>
    </row>
    <row r="40" spans="1:10" ht="15" x14ac:dyDescent="0.25">
      <c r="A40" s="50"/>
      <c r="B40" s="50">
        <f>'Lane Draws'!E2</f>
        <v>77</v>
      </c>
      <c r="C40" s="50">
        <v>1</v>
      </c>
      <c r="D40" s="50" t="str">
        <f ca="1">IFERROR(RIGHT(J40,LEN(J40)-SEARCH(" ",J40,1)),"")</f>
        <v/>
      </c>
      <c r="E40" s="50" t="str">
        <f ca="1">IFERROR(LEFT(J40,SEARCH(" ",J40,1)),"")</f>
        <v/>
      </c>
      <c r="F40" s="50" t="str">
        <f>IFERROR(IF(B40="","",VLOOKUP(B40,Teams!$A$12:$B$29,2,FALSE)),CONCATENATE("NC-",VLOOKUP(B40,'U17 Non Counters'!$B$3:$D$86,3,FALSE)))</f>
        <v>MAC_PSH</v>
      </c>
      <c r="G40" s="50"/>
      <c r="J40" s="50" t="e">
        <f ca="1">IFERROR(INDIRECT("'"&amp;F40&amp;"'!D19"),VLOOKUP(B40,'U17 Non Counters'!$B$3:$D$86,2,FALSE))</f>
        <v>#N/A</v>
      </c>
    </row>
    <row r="41" spans="1:10" ht="15" x14ac:dyDescent="0.25">
      <c r="A41" s="50"/>
      <c r="B41" s="50">
        <f>'Lane Draws'!E3</f>
        <v>66</v>
      </c>
      <c r="C41" s="50">
        <v>2</v>
      </c>
      <c r="D41" s="50" t="str">
        <f t="shared" ref="D41:D47" ca="1" si="2">IFERROR(RIGHT(J41,LEN(J41)-SEARCH(" ",J41,1)),"")</f>
        <v/>
      </c>
      <c r="E41" s="50" t="str">
        <f t="shared" ref="E41:E47" ca="1" si="3">IFERROR(LEFT(J41,SEARCH(" ",J41,1)),"")</f>
        <v/>
      </c>
      <c r="F41" s="50" t="str">
        <f>IFERROR(IF(B41="","",VLOOKUP(B41,Teams!$A$12:$B$29,2,FALSE)),CONCATENATE("NC-",VLOOKUP(B41,'U17 Non Counters'!$B$3:$D$86,3,FALSE)))</f>
        <v>ISA</v>
      </c>
      <c r="G41" s="50"/>
      <c r="J41" s="50" t="e">
        <f ca="1">IFERROR(INDIRECT("'"&amp;F41&amp;"'!D19"),VLOOKUP(B41,'U17 Non Counters'!$B$3:$D$86,2,FALSE))</f>
        <v>#N/A</v>
      </c>
    </row>
    <row r="42" spans="1:10" ht="15" x14ac:dyDescent="0.25">
      <c r="A42" s="50"/>
      <c r="B42" s="50">
        <f>'Lane Draws'!E4</f>
        <v>44</v>
      </c>
      <c r="C42" s="50">
        <v>3</v>
      </c>
      <c r="D42" s="50" t="str">
        <f t="shared" ca="1" si="2"/>
        <v/>
      </c>
      <c r="E42" s="50" t="str">
        <f t="shared" ca="1" si="3"/>
        <v/>
      </c>
      <c r="F42" s="50" t="str">
        <f>IFERROR(IF(B42="","",VLOOKUP(B42,Teams!$A$12:$B$29,2,FALSE)),CONCATENATE("NC-",VLOOKUP(B42,'U17 Non Counters'!$B$3:$D$86,3,FALSE)))</f>
        <v>DHH</v>
      </c>
      <c r="G42" s="50"/>
      <c r="J42" s="50" t="e">
        <f ca="1">IFERROR(INDIRECT("'"&amp;F42&amp;"'!D19"),VLOOKUP(B42,'U17 Non Counters'!$B$3:$D$86,2,FALSE))</f>
        <v>#N/A</v>
      </c>
    </row>
    <row r="43" spans="1:10" ht="15" x14ac:dyDescent="0.25">
      <c r="A43" s="50"/>
      <c r="B43" s="50">
        <f>'Lane Draws'!E5</f>
        <v>22</v>
      </c>
      <c r="C43" s="50">
        <v>4</v>
      </c>
      <c r="D43" s="50" t="str">
        <f t="shared" ca="1" si="2"/>
        <v/>
      </c>
      <c r="E43" s="50" t="str">
        <f t="shared" ca="1" si="3"/>
        <v/>
      </c>
      <c r="F43" s="50" t="str">
        <f>IFERROR(IF(B43="","",VLOOKUP(B43,Teams!$A$12:$B$29,2,FALSE)),CONCATENATE("NC-",VLOOKUP(B43,'U17 Non Counters'!$B$3:$D$86,3,FALSE)))</f>
        <v>ADAC</v>
      </c>
      <c r="G43" s="50"/>
      <c r="J43" s="50" t="e">
        <f ca="1">IFERROR(INDIRECT("'"&amp;F43&amp;"'!D19"),VLOOKUP(B43,'U17 Non Counters'!$B$3:$D$86,2,FALSE))</f>
        <v>#N/A</v>
      </c>
    </row>
    <row r="44" spans="1:10" ht="15" x14ac:dyDescent="0.25">
      <c r="A44" s="50"/>
      <c r="B44" s="50">
        <f>'Lane Draws'!E6</f>
        <v>55</v>
      </c>
      <c r="C44" s="50">
        <v>5</v>
      </c>
      <c r="D44" s="50" t="str">
        <f t="shared" ca="1" si="2"/>
        <v/>
      </c>
      <c r="E44" s="50" t="str">
        <f t="shared" ca="1" si="3"/>
        <v/>
      </c>
      <c r="F44" s="50" t="str">
        <f>IFERROR(IF(B44="","",VLOOKUP(B44,Teams!$A$12:$B$29,2,FALSE)),CONCATENATE("NC-",VLOOKUP(B44,'U17 Non Counters'!$B$3:$D$86,3,FALSE)))</f>
        <v>IH</v>
      </c>
      <c r="G44" s="50"/>
      <c r="J44" s="50" t="e">
        <f ca="1">IFERROR(INDIRECT("'"&amp;F44&amp;"'!D19"),VLOOKUP(B44,'U17 Non Counters'!$B$3:$D$86,2,FALSE))</f>
        <v>#N/A</v>
      </c>
    </row>
    <row r="45" spans="1:10" ht="15" x14ac:dyDescent="0.25">
      <c r="A45" s="50"/>
      <c r="B45" s="50">
        <f>'Lane Draws'!E7</f>
        <v>11</v>
      </c>
      <c r="C45" s="50">
        <v>6</v>
      </c>
      <c r="D45" s="50" t="str">
        <f t="shared" ca="1" si="2"/>
        <v/>
      </c>
      <c r="E45" s="50" t="str">
        <f t="shared" ca="1" si="3"/>
        <v/>
      </c>
      <c r="F45" s="50" t="str">
        <f>IFERROR(IF(B45="","",VLOOKUP(B45,Teams!$A$12:$B$29,2,FALSE)),CONCATENATE("NC-",VLOOKUP(B45,'U17 Non Counters'!$B$3:$D$86,3,FALSE)))</f>
        <v>AAAC</v>
      </c>
      <c r="G45" s="50"/>
      <c r="J45" s="50" t="e">
        <f ca="1">IFERROR(INDIRECT("'"&amp;F45&amp;"'!D19"),VLOOKUP(B45,'U17 Non Counters'!$B$3:$D$86,2,FALSE))</f>
        <v>#N/A</v>
      </c>
    </row>
    <row r="46" spans="1:10" ht="15" x14ac:dyDescent="0.25">
      <c r="A46" s="50"/>
      <c r="B46" s="50">
        <f>'Lane Draws'!E8</f>
        <v>88</v>
      </c>
      <c r="C46" s="50">
        <v>7</v>
      </c>
      <c r="D46" s="50" t="str">
        <f t="shared" ca="1" si="2"/>
        <v/>
      </c>
      <c r="E46" s="50" t="str">
        <f t="shared" ca="1" si="3"/>
        <v/>
      </c>
      <c r="F46" s="50" t="str">
        <f>IFERROR(IF(B46="","",VLOOKUP(B46,Teams!$A$12:$B$29,2,FALSE)),CONCATENATE("NC-",VLOOKUP(B46,'U17 Non Counters'!$B$3:$D$86,3,FALSE)))</f>
        <v>TN</v>
      </c>
      <c r="G46" s="50"/>
      <c r="J46" s="50" t="e">
        <f ca="1">IFERROR(INDIRECT("'"&amp;F46&amp;"'!D19"),VLOOKUP(B46,'U17 Non Counters'!$B$3:$D$86,2,FALSE))</f>
        <v>#N/A</v>
      </c>
    </row>
    <row r="47" spans="1:10" ht="15" x14ac:dyDescent="0.25">
      <c r="A47" s="50"/>
      <c r="B47" s="50">
        <f>'Lane Draws'!E9</f>
        <v>33</v>
      </c>
      <c r="C47" s="50">
        <v>8</v>
      </c>
      <c r="D47" s="50" t="str">
        <f t="shared" ca="1" si="2"/>
        <v/>
      </c>
      <c r="E47" s="50" t="str">
        <f t="shared" ca="1" si="3"/>
        <v/>
      </c>
      <c r="F47" s="50" t="str">
        <f>IFERROR(IF(B47="","",VLOOKUP(B47,Teams!$A$12:$B$29,2,FALSE)),CONCATENATE("NC-",VLOOKUP(B47,'U17 Non Counters'!$B$3:$D$86,3,FALSE)))</f>
        <v>BSAC</v>
      </c>
      <c r="G47" s="50"/>
      <c r="J47" s="50" t="e">
        <f ca="1">IFERROR(INDIRECT("'"&amp;F47&amp;"'!D19"),VLOOKUP(B47,'U17 Non Counters'!$B$3:$D$86,2,FALSE))</f>
        <v>#N/A</v>
      </c>
    </row>
    <row r="49" spans="1:10" ht="15" x14ac:dyDescent="0.25">
      <c r="A49" s="51" t="s">
        <v>52</v>
      </c>
      <c r="B49" s="51" t="s">
        <v>66</v>
      </c>
      <c r="C49" s="51" t="s">
        <v>54</v>
      </c>
      <c r="D49" s="51" t="s">
        <v>55</v>
      </c>
      <c r="E49" s="51"/>
      <c r="F49" s="51"/>
      <c r="G49" s="50"/>
    </row>
    <row r="50" spans="1:10" ht="15" x14ac:dyDescent="0.25">
      <c r="A50" s="50">
        <v>2</v>
      </c>
      <c r="B50" s="50">
        <v>1</v>
      </c>
      <c r="C50" s="50">
        <v>1</v>
      </c>
      <c r="D50" s="50" t="s">
        <v>71</v>
      </c>
      <c r="E50" s="50"/>
      <c r="F50" s="50"/>
      <c r="G50" s="50"/>
    </row>
    <row r="51" spans="1:10" ht="15" x14ac:dyDescent="0.25">
      <c r="A51" s="51" t="s">
        <v>56</v>
      </c>
      <c r="B51" s="51" t="s">
        <v>57</v>
      </c>
      <c r="C51" s="51" t="s">
        <v>58</v>
      </c>
      <c r="D51" s="51" t="s">
        <v>59</v>
      </c>
      <c r="E51" s="51" t="s">
        <v>60</v>
      </c>
      <c r="F51" s="51" t="s">
        <v>61</v>
      </c>
      <c r="G51" s="50"/>
    </row>
    <row r="52" spans="1:10" ht="15" x14ac:dyDescent="0.25">
      <c r="A52" s="50"/>
      <c r="B52" s="50">
        <f>'Lane Draws'!H2</f>
        <v>7</v>
      </c>
      <c r="C52" s="50">
        <v>1</v>
      </c>
      <c r="D52" s="50" t="str">
        <f ca="1">IFERROR(RIGHT(J52,LEN(J52)-SEARCH(" ",J52,1)),"")</f>
        <v/>
      </c>
      <c r="E52" s="50" t="str">
        <f ca="1">IFERROR(LEFT(J52,SEARCH(" ",J52,1)),"")</f>
        <v/>
      </c>
      <c r="F52" s="50" t="str">
        <f>IFERROR(IF(B52="","",VLOOKUP(B52,Teams!$A$12:$B$29,2,FALSE)),CONCATENATE("NC-",VLOOKUP(B52,'U17 Non Counters'!$G$3:$I$86,3,FALSE)))</f>
        <v>MAC_PSH</v>
      </c>
      <c r="G52" s="50"/>
      <c r="J52" s="50" t="e">
        <f ca="1">IFERROR(INDIRECT("'"&amp;F52&amp;"'!H18"),VLOOKUP(B52,'U17 Non Counters'!$G$3:$I$86,2,FALSE))</f>
        <v>#N/A</v>
      </c>
    </row>
    <row r="53" spans="1:10" ht="15" x14ac:dyDescent="0.25">
      <c r="A53" s="50"/>
      <c r="B53" s="50">
        <f>'Lane Draws'!H3</f>
        <v>6</v>
      </c>
      <c r="C53" s="50">
        <v>2</v>
      </c>
      <c r="D53" s="50" t="str">
        <f t="shared" ref="D53:D59" ca="1" si="4">IFERROR(RIGHT(J53,LEN(J53)-SEARCH(" ",J53,1)),"")</f>
        <v/>
      </c>
      <c r="E53" s="50" t="str">
        <f t="shared" ref="E53:E59" ca="1" si="5">IFERROR(LEFT(J53,SEARCH(" ",J53,1)),"")</f>
        <v/>
      </c>
      <c r="F53" s="50" t="str">
        <f>IFERROR(IF(B53="","",VLOOKUP(B53,Teams!$A$12:$B$29,2,FALSE)),CONCATENATE("NC-",VLOOKUP(B53,'U17 Non Counters'!$G$3:$I$86,3,FALSE)))</f>
        <v>ISA</v>
      </c>
      <c r="G53" s="50"/>
      <c r="J53" s="50" t="e">
        <f ca="1">IFERROR(INDIRECT("'"&amp;F53&amp;"'!H18"),VLOOKUP(B53,'U17 Non Counters'!$G$3:$I$86,2,FALSE))</f>
        <v>#N/A</v>
      </c>
    </row>
    <row r="54" spans="1:10" ht="15" x14ac:dyDescent="0.25">
      <c r="A54" s="50"/>
      <c r="B54" s="50">
        <f>'Lane Draws'!H4</f>
        <v>4</v>
      </c>
      <c r="C54" s="50">
        <v>3</v>
      </c>
      <c r="D54" s="50" t="str">
        <f t="shared" ca="1" si="4"/>
        <v/>
      </c>
      <c r="E54" s="50" t="str">
        <f t="shared" ca="1" si="5"/>
        <v/>
      </c>
      <c r="F54" s="50" t="str">
        <f>IFERROR(IF(B54="","",VLOOKUP(B54,Teams!$A$12:$B$29,2,FALSE)),CONCATENATE("NC-",VLOOKUP(B54,'U17 Non Counters'!$G$3:$I$86,3,FALSE)))</f>
        <v>DHH</v>
      </c>
      <c r="G54" s="50"/>
      <c r="J54" s="50" t="e">
        <f ca="1">IFERROR(INDIRECT("'"&amp;F54&amp;"'!H18"),VLOOKUP(B54,'U17 Non Counters'!$G$3:$I$86,2,FALSE))</f>
        <v>#N/A</v>
      </c>
    </row>
    <row r="55" spans="1:10" ht="15" x14ac:dyDescent="0.25">
      <c r="A55" s="50"/>
      <c r="B55" s="50">
        <f>'Lane Draws'!H5</f>
        <v>2</v>
      </c>
      <c r="C55" s="50">
        <v>4</v>
      </c>
      <c r="D55" s="50" t="str">
        <f t="shared" ca="1" si="4"/>
        <v/>
      </c>
      <c r="E55" s="50" t="str">
        <f t="shared" ca="1" si="5"/>
        <v/>
      </c>
      <c r="F55" s="50" t="str">
        <f>IFERROR(IF(B55="","",VLOOKUP(B55,Teams!$A$12:$B$29,2,FALSE)),CONCATENATE("NC-",VLOOKUP(B55,'U17 Non Counters'!$G$3:$I$86,3,FALSE)))</f>
        <v>ADAC</v>
      </c>
      <c r="G55" s="50"/>
      <c r="J55" s="50" t="e">
        <f ca="1">IFERROR(INDIRECT("'"&amp;F55&amp;"'!H18"),VLOOKUP(B55,'U17 Non Counters'!$G$3:$I$86,2,FALSE))</f>
        <v>#N/A</v>
      </c>
    </row>
    <row r="56" spans="1:10" ht="15" x14ac:dyDescent="0.25">
      <c r="A56" s="50"/>
      <c r="B56" s="50">
        <f>'Lane Draws'!H6</f>
        <v>5</v>
      </c>
      <c r="C56" s="50">
        <v>5</v>
      </c>
      <c r="D56" s="50" t="str">
        <f t="shared" ca="1" si="4"/>
        <v/>
      </c>
      <c r="E56" s="50" t="str">
        <f t="shared" ca="1" si="5"/>
        <v/>
      </c>
      <c r="F56" s="50" t="str">
        <f>IFERROR(IF(B56="","",VLOOKUP(B56,Teams!$A$12:$B$29,2,FALSE)),CONCATENATE("NC-",VLOOKUP(B56,'U17 Non Counters'!$G$3:$I$86,3,FALSE)))</f>
        <v>IH</v>
      </c>
      <c r="G56" s="50"/>
      <c r="J56" s="50" t="e">
        <f ca="1">IFERROR(INDIRECT("'"&amp;F56&amp;"'!H18"),VLOOKUP(B56,'U17 Non Counters'!$G$3:$I$86,2,FALSE))</f>
        <v>#N/A</v>
      </c>
    </row>
    <row r="57" spans="1:10" ht="15" x14ac:dyDescent="0.25">
      <c r="A57" s="50"/>
      <c r="B57" s="50">
        <f>'Lane Draws'!H7</f>
        <v>1</v>
      </c>
      <c r="C57" s="50">
        <v>6</v>
      </c>
      <c r="D57" s="50" t="str">
        <f t="shared" ca="1" si="4"/>
        <v/>
      </c>
      <c r="E57" s="50" t="str">
        <f t="shared" ca="1" si="5"/>
        <v/>
      </c>
      <c r="F57" s="50" t="str">
        <f>IFERROR(IF(B57="","",VLOOKUP(B57,Teams!$A$12:$B$29,2,FALSE)),CONCATENATE("NC-",VLOOKUP(B57,'U17 Non Counters'!$G$3:$I$86,3,FALSE)))</f>
        <v>AAAC</v>
      </c>
      <c r="G57" s="50"/>
      <c r="J57" s="50" t="e">
        <f ca="1">IFERROR(INDIRECT("'"&amp;F57&amp;"'!H18"),VLOOKUP(B57,'U17 Non Counters'!$G$3:$I$86,2,FALSE))</f>
        <v>#N/A</v>
      </c>
    </row>
    <row r="58" spans="1:10" ht="15" x14ac:dyDescent="0.25">
      <c r="A58" s="50"/>
      <c r="B58" s="50">
        <f>'Lane Draws'!H8</f>
        <v>8</v>
      </c>
      <c r="C58" s="50">
        <v>7</v>
      </c>
      <c r="D58" s="50" t="str">
        <f t="shared" ca="1" si="4"/>
        <v/>
      </c>
      <c r="E58" s="50" t="str">
        <f t="shared" ca="1" si="5"/>
        <v/>
      </c>
      <c r="F58" s="50" t="str">
        <f>IFERROR(IF(B58="","",VLOOKUP(B58,Teams!$A$12:$B$29,2,FALSE)),CONCATENATE("NC-",VLOOKUP(B58,'U17 Non Counters'!$G$3:$I$86,3,FALSE)))</f>
        <v>TN</v>
      </c>
      <c r="G58" s="50"/>
      <c r="J58" s="50" t="e">
        <f ca="1">IFERROR(INDIRECT("'"&amp;F58&amp;"'!H18"),VLOOKUP(B58,'U17 Non Counters'!$G$3:$I$86,2,FALSE))</f>
        <v>#N/A</v>
      </c>
    </row>
    <row r="59" spans="1:10" ht="15" x14ac:dyDescent="0.25">
      <c r="A59" s="50"/>
      <c r="B59" s="50">
        <f>'Lane Draws'!H9</f>
        <v>3</v>
      </c>
      <c r="C59" s="50">
        <v>8</v>
      </c>
      <c r="D59" s="50" t="str">
        <f t="shared" ca="1" si="4"/>
        <v/>
      </c>
      <c r="E59" s="50" t="str">
        <f t="shared" ca="1" si="5"/>
        <v/>
      </c>
      <c r="F59" s="50" t="str">
        <f>IFERROR(IF(B59="","",VLOOKUP(B59,Teams!$A$12:$B$29,2,FALSE)),CONCATENATE("NC-",VLOOKUP(B59,'U17 Non Counters'!$G$3:$I$86,3,FALSE)))</f>
        <v>BSAC</v>
      </c>
      <c r="G59" s="50"/>
      <c r="J59" s="50" t="e">
        <f ca="1">IFERROR(INDIRECT("'"&amp;F59&amp;"'!H18"),VLOOKUP(B59,'U17 Non Counters'!$G$3:$I$86,2,FALSE))</f>
        <v>#N/A</v>
      </c>
    </row>
    <row r="61" spans="1:10" ht="15" x14ac:dyDescent="0.25">
      <c r="A61" s="51" t="s">
        <v>52</v>
      </c>
      <c r="B61" s="51" t="s">
        <v>66</v>
      </c>
      <c r="C61" s="51" t="s">
        <v>54</v>
      </c>
      <c r="D61" s="51" t="s">
        <v>55</v>
      </c>
      <c r="E61" s="51"/>
      <c r="F61" s="51"/>
      <c r="G61" s="50"/>
    </row>
    <row r="62" spans="1:10" ht="15" x14ac:dyDescent="0.25">
      <c r="A62" s="50">
        <v>2</v>
      </c>
      <c r="B62" s="50">
        <v>1</v>
      </c>
      <c r="C62" s="50">
        <v>2</v>
      </c>
      <c r="D62" s="50" t="s">
        <v>72</v>
      </c>
      <c r="E62" s="50"/>
      <c r="F62" s="50"/>
      <c r="G62" s="50"/>
    </row>
    <row r="63" spans="1:10" ht="15" x14ac:dyDescent="0.25">
      <c r="A63" s="51" t="s">
        <v>56</v>
      </c>
      <c r="B63" s="51" t="s">
        <v>57</v>
      </c>
      <c r="C63" s="51" t="s">
        <v>58</v>
      </c>
      <c r="D63" s="51" t="s">
        <v>59</v>
      </c>
      <c r="E63" s="51" t="s">
        <v>60</v>
      </c>
      <c r="F63" s="51" t="s">
        <v>61</v>
      </c>
      <c r="G63" s="50"/>
    </row>
    <row r="64" spans="1:10" ht="15" x14ac:dyDescent="0.25">
      <c r="A64" s="50"/>
      <c r="B64" s="50">
        <f>'Lane Draws'!K2</f>
        <v>77</v>
      </c>
      <c r="C64" s="50">
        <v>1</v>
      </c>
      <c r="D64" s="50" t="str">
        <f ca="1">IFERROR(RIGHT(J64,LEN(J64)-SEARCH(" ",J64,1)),"")</f>
        <v/>
      </c>
      <c r="E64" s="50" t="str">
        <f ca="1">IFERROR(LEFT(J64,SEARCH(" ",J64,1)),"")</f>
        <v/>
      </c>
      <c r="F64" s="50" t="str">
        <f>IFERROR(IF(B64="","",VLOOKUP(B64,Teams!$A$12:$B$29,2,FALSE)),CONCATENATE("NC-",VLOOKUP(B64,'U17 Non Counters'!$G$3:$I$86,3,FALSE)))</f>
        <v>MAC_PSH</v>
      </c>
      <c r="G64" s="50"/>
      <c r="J64" s="50" t="e">
        <f ca="1">IFERROR(INDIRECT("'"&amp;F64&amp;"'!H19"),VLOOKUP(B64,'U17 Non Counters'!$G$3:$I$86,2,FALSE))</f>
        <v>#N/A</v>
      </c>
    </row>
    <row r="65" spans="1:10" ht="15" x14ac:dyDescent="0.25">
      <c r="A65" s="50"/>
      <c r="B65" s="50">
        <f>'Lane Draws'!K3</f>
        <v>66</v>
      </c>
      <c r="C65" s="50">
        <v>2</v>
      </c>
      <c r="D65" s="50" t="str">
        <f t="shared" ref="D65:D71" ca="1" si="6">IFERROR(RIGHT(J65,LEN(J65)-SEARCH(" ",J65,1)),"")</f>
        <v/>
      </c>
      <c r="E65" s="50" t="str">
        <f t="shared" ref="E65:E71" ca="1" si="7">IFERROR(LEFT(J65,SEARCH(" ",J65,1)),"")</f>
        <v/>
      </c>
      <c r="F65" s="50" t="str">
        <f>IFERROR(IF(B65="","",VLOOKUP(B65,Teams!$A$12:$B$29,2,FALSE)),CONCATENATE("NC-",VLOOKUP(B65,'U17 Non Counters'!$G$3:$I$86,3,FALSE)))</f>
        <v>ISA</v>
      </c>
      <c r="G65" s="50"/>
      <c r="J65" s="50" t="e">
        <f ca="1">IFERROR(INDIRECT("'"&amp;F65&amp;"'!H19"),VLOOKUP(B65,'U17 Non Counters'!$G$3:$I$86,2,FALSE))</f>
        <v>#N/A</v>
      </c>
    </row>
    <row r="66" spans="1:10" ht="15" x14ac:dyDescent="0.25">
      <c r="A66" s="50"/>
      <c r="B66" s="50">
        <f>'Lane Draws'!K4</f>
        <v>44</v>
      </c>
      <c r="C66" s="50">
        <v>3</v>
      </c>
      <c r="D66" s="50" t="str">
        <f t="shared" ca="1" si="6"/>
        <v/>
      </c>
      <c r="E66" s="50" t="str">
        <f t="shared" ca="1" si="7"/>
        <v/>
      </c>
      <c r="F66" s="50" t="str">
        <f>IFERROR(IF(B66="","",VLOOKUP(B66,Teams!$A$12:$B$29,2,FALSE)),CONCATENATE("NC-",VLOOKUP(B66,'U17 Non Counters'!$G$3:$I$86,3,FALSE)))</f>
        <v>DHH</v>
      </c>
      <c r="G66" s="50"/>
      <c r="J66" s="50" t="e">
        <f ca="1">IFERROR(INDIRECT("'"&amp;F66&amp;"'!H19"),VLOOKUP(B66,'U17 Non Counters'!$G$3:$I$86,2,FALSE))</f>
        <v>#N/A</v>
      </c>
    </row>
    <row r="67" spans="1:10" ht="15" x14ac:dyDescent="0.25">
      <c r="A67" s="50"/>
      <c r="B67" s="50">
        <f>'Lane Draws'!K5</f>
        <v>22</v>
      </c>
      <c r="C67" s="50">
        <v>4</v>
      </c>
      <c r="D67" s="50" t="str">
        <f t="shared" ca="1" si="6"/>
        <v/>
      </c>
      <c r="E67" s="50" t="str">
        <f t="shared" ca="1" si="7"/>
        <v/>
      </c>
      <c r="F67" s="50" t="str">
        <f>IFERROR(IF(B67="","",VLOOKUP(B67,Teams!$A$12:$B$29,2,FALSE)),CONCATENATE("NC-",VLOOKUP(B67,'U17 Non Counters'!$G$3:$I$86,3,FALSE)))</f>
        <v>ADAC</v>
      </c>
      <c r="G67" s="50"/>
      <c r="J67" s="50" t="e">
        <f ca="1">IFERROR(INDIRECT("'"&amp;F67&amp;"'!H19"),VLOOKUP(B67,'U17 Non Counters'!$G$3:$I$86,2,FALSE))</f>
        <v>#N/A</v>
      </c>
    </row>
    <row r="68" spans="1:10" ht="15" x14ac:dyDescent="0.25">
      <c r="A68" s="50"/>
      <c r="B68" s="50">
        <f>'Lane Draws'!K6</f>
        <v>55</v>
      </c>
      <c r="C68" s="50">
        <v>5</v>
      </c>
      <c r="D68" s="50" t="str">
        <f t="shared" ca="1" si="6"/>
        <v/>
      </c>
      <c r="E68" s="50" t="str">
        <f t="shared" ca="1" si="7"/>
        <v/>
      </c>
      <c r="F68" s="50" t="str">
        <f>IFERROR(IF(B68="","",VLOOKUP(B68,Teams!$A$12:$B$29,2,FALSE)),CONCATENATE("NC-",VLOOKUP(B68,'U17 Non Counters'!$G$3:$I$86,3,FALSE)))</f>
        <v>IH</v>
      </c>
      <c r="G68" s="50"/>
      <c r="J68" s="50" t="e">
        <f ca="1">IFERROR(INDIRECT("'"&amp;F68&amp;"'!H19"),VLOOKUP(B68,'U17 Non Counters'!$G$3:$I$86,2,FALSE))</f>
        <v>#N/A</v>
      </c>
    </row>
    <row r="69" spans="1:10" ht="15" x14ac:dyDescent="0.25">
      <c r="A69" s="50"/>
      <c r="B69" s="50">
        <f>'Lane Draws'!K7</f>
        <v>11</v>
      </c>
      <c r="C69" s="50">
        <v>6</v>
      </c>
      <c r="D69" s="50" t="str">
        <f t="shared" ca="1" si="6"/>
        <v/>
      </c>
      <c r="E69" s="50" t="str">
        <f t="shared" ca="1" si="7"/>
        <v/>
      </c>
      <c r="F69" s="50" t="str">
        <f>IFERROR(IF(B69="","",VLOOKUP(B69,Teams!$A$12:$B$29,2,FALSE)),CONCATENATE("NC-",VLOOKUP(B69,'U17 Non Counters'!$G$3:$I$86,3,FALSE)))</f>
        <v>AAAC</v>
      </c>
      <c r="G69" s="50"/>
      <c r="J69" s="50" t="e">
        <f ca="1">IFERROR(INDIRECT("'"&amp;F69&amp;"'!H19"),VLOOKUP(B69,'U17 Non Counters'!$G$3:$I$86,2,FALSE))</f>
        <v>#N/A</v>
      </c>
    </row>
    <row r="70" spans="1:10" ht="15" x14ac:dyDescent="0.25">
      <c r="A70" s="50"/>
      <c r="B70" s="50">
        <f>'Lane Draws'!K8</f>
        <v>88</v>
      </c>
      <c r="C70" s="50">
        <v>7</v>
      </c>
      <c r="D70" s="50" t="str">
        <f t="shared" ca="1" si="6"/>
        <v/>
      </c>
      <c r="E70" s="50" t="str">
        <f t="shared" ca="1" si="7"/>
        <v/>
      </c>
      <c r="F70" s="50" t="str">
        <f>IFERROR(IF(B70="","",VLOOKUP(B70,Teams!$A$12:$B$29,2,FALSE)),CONCATENATE("NC-",VLOOKUP(B70,'U17 Non Counters'!$G$3:$I$86,3,FALSE)))</f>
        <v>TN</v>
      </c>
      <c r="G70" s="50"/>
      <c r="J70" s="50" t="e">
        <f ca="1">IFERROR(INDIRECT("'"&amp;F70&amp;"'!H19"),VLOOKUP(B70,'U17 Non Counters'!$G$3:$I$86,2,FALSE))</f>
        <v>#N/A</v>
      </c>
    </row>
    <row r="71" spans="1:10" ht="15" x14ac:dyDescent="0.25">
      <c r="A71" s="50"/>
      <c r="B71" s="50">
        <f>'Lane Draws'!K9</f>
        <v>33</v>
      </c>
      <c r="C71" s="50">
        <v>8</v>
      </c>
      <c r="D71" s="50" t="str">
        <f t="shared" ca="1" si="6"/>
        <v/>
      </c>
      <c r="E71" s="50" t="str">
        <f t="shared" ca="1" si="7"/>
        <v/>
      </c>
      <c r="F71" s="50" t="str">
        <f>IFERROR(IF(B71="","",VLOOKUP(B71,Teams!$A$12:$B$29,2,FALSE)),CONCATENATE("NC-",VLOOKUP(B71,'U17 Non Counters'!$G$3:$I$86,3,FALSE)))</f>
        <v>BSAC</v>
      </c>
      <c r="G71" s="50"/>
      <c r="J71" s="50" t="e">
        <f ca="1">IFERROR(INDIRECT("'"&amp;F71&amp;"'!H19"),VLOOKUP(B71,'U17 Non Counters'!$G$3:$I$86,2,FALSE))</f>
        <v>#N/A</v>
      </c>
    </row>
    <row r="73" spans="1:10" ht="15" x14ac:dyDescent="0.25">
      <c r="A73" s="51" t="s">
        <v>52</v>
      </c>
      <c r="B73" s="51" t="s">
        <v>66</v>
      </c>
      <c r="C73" s="51" t="s">
        <v>54</v>
      </c>
      <c r="D73" s="51" t="s">
        <v>55</v>
      </c>
      <c r="E73" s="51"/>
      <c r="F73" s="51"/>
      <c r="G73" s="50"/>
    </row>
    <row r="74" spans="1:10" ht="15" x14ac:dyDescent="0.25">
      <c r="A74" s="50">
        <v>3</v>
      </c>
      <c r="B74" s="50">
        <v>1</v>
      </c>
      <c r="C74" s="50">
        <v>1</v>
      </c>
      <c r="D74" s="50" t="s">
        <v>73</v>
      </c>
      <c r="E74" s="50"/>
      <c r="F74" s="50"/>
      <c r="G74" s="50"/>
    </row>
    <row r="75" spans="1:10" ht="15" x14ac:dyDescent="0.25">
      <c r="A75" s="51" t="s">
        <v>56</v>
      </c>
      <c r="B75" s="51" t="s">
        <v>57</v>
      </c>
      <c r="C75" s="51" t="s">
        <v>58</v>
      </c>
      <c r="D75" s="51" t="s">
        <v>59</v>
      </c>
      <c r="E75" s="51" t="s">
        <v>60</v>
      </c>
      <c r="F75" s="51" t="s">
        <v>61</v>
      </c>
      <c r="G75" s="50"/>
    </row>
    <row r="76" spans="1:10" ht="15" x14ac:dyDescent="0.25">
      <c r="A76" s="50"/>
      <c r="B76" s="50">
        <f>'Lane Draws'!N2</f>
        <v>7</v>
      </c>
      <c r="C76" s="50">
        <v>1</v>
      </c>
      <c r="D76" s="50" t="str">
        <f ca="1">IFERROR(RIGHT(J76,LEN(J76)-SEARCH(" ",J76,1)),"")</f>
        <v/>
      </c>
      <c r="E76" s="50" t="str">
        <f ca="1">IFERROR(LEFT(J76,SEARCH(" ",J76,1)),"")</f>
        <v/>
      </c>
      <c r="F76" s="50" t="str">
        <f>IFERROR(IF(B76="","",VLOOKUP(B76,Teams!$A$12:$B$29,2,FALSE)),CONCATENATE("NC-",VLOOKUP(B76,'U17 Non Counters'!$G$3:$I$86,3,FALSE)))</f>
        <v>MAC_PSH</v>
      </c>
      <c r="G76" s="50"/>
      <c r="J76" s="50" t="e">
        <f ca="1">IFERROR(INDIRECT("'"&amp;F76&amp;"'!H12"),VLOOKUP(B76,'U17 Non Counters'!$G$3:$I$86,2,FALSE))</f>
        <v>#N/A</v>
      </c>
    </row>
    <row r="77" spans="1:10" ht="15" x14ac:dyDescent="0.25">
      <c r="A77" s="50"/>
      <c r="B77" s="50">
        <f>'Lane Draws'!N3</f>
        <v>6</v>
      </c>
      <c r="C77" s="50">
        <v>2</v>
      </c>
      <c r="D77" s="50" t="str">
        <f t="shared" ref="D77:D83" ca="1" si="8">IFERROR(RIGHT(J77,LEN(J77)-SEARCH(" ",J77,1)),"")</f>
        <v/>
      </c>
      <c r="E77" s="50" t="str">
        <f t="shared" ref="E77:E83" ca="1" si="9">IFERROR(LEFT(J77,SEARCH(" ",J77,1)),"")</f>
        <v/>
      </c>
      <c r="F77" s="50" t="str">
        <f>IFERROR(IF(B77="","",VLOOKUP(B77,Teams!$A$12:$B$29,2,FALSE)),CONCATENATE("NC-",VLOOKUP(B77,'U17 Non Counters'!$G$3:$I$86,3,FALSE)))</f>
        <v>ISA</v>
      </c>
      <c r="G77" s="50"/>
      <c r="J77" s="50" t="e">
        <f ca="1">IFERROR(INDIRECT("'"&amp;F77&amp;"'!H12"),VLOOKUP(B77,'U17 Non Counters'!$G$3:$I$86,2,FALSE))</f>
        <v>#N/A</v>
      </c>
    </row>
    <row r="78" spans="1:10" ht="15" x14ac:dyDescent="0.25">
      <c r="A78" s="50"/>
      <c r="B78" s="50">
        <f>'Lane Draws'!N4</f>
        <v>4</v>
      </c>
      <c r="C78" s="50">
        <v>3</v>
      </c>
      <c r="D78" s="50" t="str">
        <f t="shared" ca="1" si="8"/>
        <v/>
      </c>
      <c r="E78" s="50" t="str">
        <f t="shared" ca="1" si="9"/>
        <v/>
      </c>
      <c r="F78" s="50" t="str">
        <f>IFERROR(IF(B78="","",VLOOKUP(B78,Teams!$A$12:$B$29,2,FALSE)),CONCATENATE("NC-",VLOOKUP(B78,'U17 Non Counters'!$G$3:$I$86,3,FALSE)))</f>
        <v>DHH</v>
      </c>
      <c r="G78" s="50"/>
      <c r="J78" s="50" t="e">
        <f ca="1">IFERROR(INDIRECT("'"&amp;F78&amp;"'!H12"),VLOOKUP(B78,'U17 Non Counters'!$G$3:$I$86,2,FALSE))</f>
        <v>#N/A</v>
      </c>
    </row>
    <row r="79" spans="1:10" ht="15" x14ac:dyDescent="0.25">
      <c r="A79" s="50"/>
      <c r="B79" s="50">
        <f>'Lane Draws'!N5</f>
        <v>2</v>
      </c>
      <c r="C79" s="50">
        <v>4</v>
      </c>
      <c r="D79" s="50" t="str">
        <f t="shared" ca="1" si="8"/>
        <v/>
      </c>
      <c r="E79" s="50" t="str">
        <f t="shared" ca="1" si="9"/>
        <v/>
      </c>
      <c r="F79" s="50" t="str">
        <f>IFERROR(IF(B79="","",VLOOKUP(B79,Teams!$A$12:$B$29,2,FALSE)),CONCATENATE("NC-",VLOOKUP(B79,'U17 Non Counters'!$G$3:$I$86,3,FALSE)))</f>
        <v>ADAC</v>
      </c>
      <c r="G79" s="50"/>
      <c r="J79" s="50" t="e">
        <f ca="1">IFERROR(INDIRECT("'"&amp;F79&amp;"'!H12"),VLOOKUP(B79,'U17 Non Counters'!$G$3:$I$86,2,FALSE))</f>
        <v>#N/A</v>
      </c>
    </row>
    <row r="80" spans="1:10" ht="15" x14ac:dyDescent="0.25">
      <c r="A80" s="50"/>
      <c r="B80" s="50">
        <f>'Lane Draws'!N6</f>
        <v>5</v>
      </c>
      <c r="C80" s="50">
        <v>5</v>
      </c>
      <c r="D80" s="50" t="str">
        <f t="shared" ca="1" si="8"/>
        <v/>
      </c>
      <c r="E80" s="50" t="str">
        <f t="shared" ca="1" si="9"/>
        <v/>
      </c>
      <c r="F80" s="50" t="str">
        <f>IFERROR(IF(B80="","",VLOOKUP(B80,Teams!$A$12:$B$29,2,FALSE)),CONCATENATE("NC-",VLOOKUP(B80,'U17 Non Counters'!$G$3:$I$86,3,FALSE)))</f>
        <v>IH</v>
      </c>
      <c r="G80" s="50"/>
      <c r="J80" s="50" t="e">
        <f ca="1">IFERROR(INDIRECT("'"&amp;F80&amp;"'!H12"),VLOOKUP(B80,'U17 Non Counters'!$G$3:$I$86,2,FALSE))</f>
        <v>#N/A</v>
      </c>
    </row>
    <row r="81" spans="1:10" ht="15" x14ac:dyDescent="0.25">
      <c r="A81" s="50"/>
      <c r="B81" s="50">
        <f>'Lane Draws'!N7</f>
        <v>1</v>
      </c>
      <c r="C81" s="50">
        <v>6</v>
      </c>
      <c r="D81" s="50" t="str">
        <f t="shared" ca="1" si="8"/>
        <v/>
      </c>
      <c r="E81" s="50" t="str">
        <f t="shared" ca="1" si="9"/>
        <v/>
      </c>
      <c r="F81" s="50" t="str">
        <f>IFERROR(IF(B81="","",VLOOKUP(B81,Teams!$A$12:$B$29,2,FALSE)),CONCATENATE("NC-",VLOOKUP(B81,'U17 Non Counters'!$G$3:$I$86,3,FALSE)))</f>
        <v>AAAC</v>
      </c>
      <c r="G81" s="50"/>
      <c r="J81" s="50" t="e">
        <f ca="1">IFERROR(INDIRECT("'"&amp;F81&amp;"'!H12"),VLOOKUP(B81,'U17 Non Counters'!$G$3:$I$86,2,FALSE))</f>
        <v>#N/A</v>
      </c>
    </row>
    <row r="82" spans="1:10" ht="15" x14ac:dyDescent="0.25">
      <c r="A82" s="50"/>
      <c r="B82" s="50">
        <f>'Lane Draws'!N8</f>
        <v>8</v>
      </c>
      <c r="C82" s="50">
        <v>7</v>
      </c>
      <c r="D82" s="50" t="str">
        <f t="shared" ca="1" si="8"/>
        <v/>
      </c>
      <c r="E82" s="50" t="str">
        <f t="shared" ca="1" si="9"/>
        <v/>
      </c>
      <c r="F82" s="50" t="str">
        <f>IFERROR(IF(B82="","",VLOOKUP(B82,Teams!$A$12:$B$29,2,FALSE)),CONCATENATE("NC-",VLOOKUP(B82,'U17 Non Counters'!$G$3:$I$86,3,FALSE)))</f>
        <v>TN</v>
      </c>
      <c r="G82" s="50"/>
      <c r="J82" s="50" t="e">
        <f ca="1">IFERROR(INDIRECT("'"&amp;F82&amp;"'!H12"),VLOOKUP(B82,'U17 Non Counters'!$G$3:$I$86,2,FALSE))</f>
        <v>#N/A</v>
      </c>
    </row>
    <row r="83" spans="1:10" ht="15" x14ac:dyDescent="0.25">
      <c r="A83" s="50"/>
      <c r="B83" s="50">
        <f>'Lane Draws'!N9</f>
        <v>3</v>
      </c>
      <c r="C83" s="50">
        <v>8</v>
      </c>
      <c r="D83" s="50" t="str">
        <f t="shared" ca="1" si="8"/>
        <v/>
      </c>
      <c r="E83" s="50" t="str">
        <f t="shared" ca="1" si="9"/>
        <v/>
      </c>
      <c r="F83" s="50" t="str">
        <f>IFERROR(IF(B83="","",VLOOKUP(B83,Teams!$A$12:$B$29,2,FALSE)),CONCATENATE("NC-",VLOOKUP(B83,'U17 Non Counters'!$G$3:$I$86,3,FALSE)))</f>
        <v>BSAC</v>
      </c>
      <c r="G83" s="50"/>
      <c r="J83" s="50" t="e">
        <f ca="1">IFERROR(INDIRECT("'"&amp;F83&amp;"'!H12"),VLOOKUP(B83,'U17 Non Counters'!$G$3:$I$86,2,FALSE))</f>
        <v>#N/A</v>
      </c>
    </row>
    <row r="85" spans="1:10" ht="15" x14ac:dyDescent="0.25">
      <c r="A85" s="51" t="s">
        <v>52</v>
      </c>
      <c r="B85" s="51" t="s">
        <v>66</v>
      </c>
      <c r="C85" s="51" t="s">
        <v>54</v>
      </c>
      <c r="D85" s="51" t="s">
        <v>55</v>
      </c>
      <c r="E85" s="51"/>
      <c r="F85" s="51"/>
      <c r="G85" s="50"/>
    </row>
    <row r="86" spans="1:10" ht="15" x14ac:dyDescent="0.25">
      <c r="A86" s="50">
        <v>3</v>
      </c>
      <c r="B86" s="50">
        <v>1</v>
      </c>
      <c r="C86" s="50">
        <v>2</v>
      </c>
      <c r="D86" s="50" t="s">
        <v>74</v>
      </c>
      <c r="E86" s="50"/>
      <c r="F86" s="50"/>
      <c r="G86" s="50"/>
    </row>
    <row r="87" spans="1:10" ht="15" x14ac:dyDescent="0.25">
      <c r="A87" s="51" t="s">
        <v>56</v>
      </c>
      <c r="B87" s="51" t="s">
        <v>57</v>
      </c>
      <c r="C87" s="51" t="s">
        <v>58</v>
      </c>
      <c r="D87" s="51" t="s">
        <v>59</v>
      </c>
      <c r="E87" s="51" t="s">
        <v>60</v>
      </c>
      <c r="F87" s="51" t="s">
        <v>61</v>
      </c>
      <c r="G87" s="50"/>
      <c r="J87" s="50"/>
    </row>
    <row r="88" spans="1:10" ht="15" x14ac:dyDescent="0.25">
      <c r="A88" s="50"/>
      <c r="B88" s="50">
        <f>'Lane Draws'!Q2</f>
        <v>77</v>
      </c>
      <c r="C88" s="50">
        <v>1</v>
      </c>
      <c r="D88" s="50" t="str">
        <f t="shared" ref="D88:D95" ca="1" si="10">IFERROR(RIGHT(J88,LEN(J88)-SEARCH(" ",J88,1)),"")</f>
        <v/>
      </c>
      <c r="E88" s="50" t="str">
        <f t="shared" ref="E88:E95" ca="1" si="11">IFERROR(LEFT(J88,SEARCH(" ",J88,1)),"")</f>
        <v/>
      </c>
      <c r="F88" s="50" t="str">
        <f>IFERROR(IF(B88="","",VLOOKUP(B88,Teams!$A$12:$B$29,2,FALSE)),CONCATENATE("NC-",VLOOKUP(B88,'U17 Non Counters'!$G$3:$I$86,3,FALSE)))</f>
        <v>MAC_PSH</v>
      </c>
      <c r="G88" s="50"/>
      <c r="J88" s="50" t="e">
        <f ca="1">IFERROR(INDIRECT("'"&amp;F88&amp;"'!H13"),VLOOKUP(B88,'U17 Non Counters'!$G$3:$I$86,2,FALSE))</f>
        <v>#N/A</v>
      </c>
    </row>
    <row r="89" spans="1:10" ht="15" x14ac:dyDescent="0.25">
      <c r="A89" s="50"/>
      <c r="B89" s="50">
        <f>'Lane Draws'!Q3</f>
        <v>66</v>
      </c>
      <c r="C89" s="50">
        <v>2</v>
      </c>
      <c r="D89" s="50" t="str">
        <f t="shared" ca="1" si="10"/>
        <v/>
      </c>
      <c r="E89" s="50" t="str">
        <f t="shared" ca="1" si="11"/>
        <v/>
      </c>
      <c r="F89" s="50" t="str">
        <f>IFERROR(IF(B89="","",VLOOKUP(B89,Teams!$A$12:$B$29,2,FALSE)),CONCATENATE("NC-",VLOOKUP(B89,'U17 Non Counters'!$G$3:$I$86,3,FALSE)))</f>
        <v>ISA</v>
      </c>
      <c r="G89" s="50"/>
      <c r="J89" s="50" t="e">
        <f ca="1">IFERROR(INDIRECT("'"&amp;F89&amp;"'!H13"),VLOOKUP(B89,'U17 Non Counters'!$G$3:$I$86,2,FALSE))</f>
        <v>#N/A</v>
      </c>
    </row>
    <row r="90" spans="1:10" ht="15" x14ac:dyDescent="0.25">
      <c r="A90" s="50"/>
      <c r="B90" s="50">
        <f>'Lane Draws'!Q4</f>
        <v>44</v>
      </c>
      <c r="C90" s="50">
        <v>3</v>
      </c>
      <c r="D90" s="50" t="str">
        <f t="shared" ca="1" si="10"/>
        <v/>
      </c>
      <c r="E90" s="50" t="str">
        <f t="shared" ca="1" si="11"/>
        <v/>
      </c>
      <c r="F90" s="50" t="str">
        <f>IFERROR(IF(B90="","",VLOOKUP(B90,Teams!$A$12:$B$29,2,FALSE)),CONCATENATE("NC-",VLOOKUP(B90,'U17 Non Counters'!$G$3:$I$86,3,FALSE)))</f>
        <v>DHH</v>
      </c>
      <c r="G90" s="50"/>
      <c r="J90" s="50" t="e">
        <f ca="1">IFERROR(INDIRECT("'"&amp;F90&amp;"'!H13"),VLOOKUP(B90,'U17 Non Counters'!$G$3:$I$86,2,FALSE))</f>
        <v>#N/A</v>
      </c>
    </row>
    <row r="91" spans="1:10" ht="15" x14ac:dyDescent="0.25">
      <c r="A91" s="50"/>
      <c r="B91" s="50">
        <f>'Lane Draws'!Q5</f>
        <v>22</v>
      </c>
      <c r="C91" s="50">
        <v>4</v>
      </c>
      <c r="D91" s="50" t="str">
        <f t="shared" ca="1" si="10"/>
        <v/>
      </c>
      <c r="E91" s="50" t="str">
        <f t="shared" ca="1" si="11"/>
        <v/>
      </c>
      <c r="F91" s="50" t="str">
        <f>IFERROR(IF(B91="","",VLOOKUP(B91,Teams!$A$12:$B$29,2,FALSE)),CONCATENATE("NC-",VLOOKUP(B91,'U17 Non Counters'!$G$3:$I$86,3,FALSE)))</f>
        <v>ADAC</v>
      </c>
      <c r="G91" s="50"/>
      <c r="J91" s="50" t="e">
        <f ca="1">IFERROR(INDIRECT("'"&amp;F91&amp;"'!H13"),VLOOKUP(B91,'U17 Non Counters'!$G$3:$I$86,2,FALSE))</f>
        <v>#N/A</v>
      </c>
    </row>
    <row r="92" spans="1:10" ht="15" x14ac:dyDescent="0.25">
      <c r="A92" s="50"/>
      <c r="B92" s="50">
        <f>'Lane Draws'!Q6</f>
        <v>55</v>
      </c>
      <c r="C92" s="50">
        <v>5</v>
      </c>
      <c r="D92" s="50" t="str">
        <f t="shared" ca="1" si="10"/>
        <v/>
      </c>
      <c r="E92" s="50" t="str">
        <f t="shared" ca="1" si="11"/>
        <v/>
      </c>
      <c r="F92" s="50" t="str">
        <f>IFERROR(IF(B92="","",VLOOKUP(B92,Teams!$A$12:$B$29,2,FALSE)),CONCATENATE("NC-",VLOOKUP(B92,'U17 Non Counters'!$G$3:$I$86,3,FALSE)))</f>
        <v>IH</v>
      </c>
      <c r="G92" s="50"/>
      <c r="J92" s="50" t="e">
        <f ca="1">IFERROR(INDIRECT("'"&amp;F92&amp;"'!H13"),VLOOKUP(B92,'U17 Non Counters'!$G$3:$I$86,2,FALSE))</f>
        <v>#N/A</v>
      </c>
    </row>
    <row r="93" spans="1:10" ht="15" x14ac:dyDescent="0.25">
      <c r="A93" s="50"/>
      <c r="B93" s="50">
        <f>'Lane Draws'!Q7</f>
        <v>11</v>
      </c>
      <c r="C93" s="50">
        <v>6</v>
      </c>
      <c r="D93" s="50" t="str">
        <f t="shared" ca="1" si="10"/>
        <v/>
      </c>
      <c r="E93" s="50" t="str">
        <f t="shared" ca="1" si="11"/>
        <v/>
      </c>
      <c r="F93" s="50" t="str">
        <f>IFERROR(IF(B93="","",VLOOKUP(B93,Teams!$A$12:$B$29,2,FALSE)),CONCATENATE("NC-",VLOOKUP(B93,'U17 Non Counters'!$G$3:$I$86,3,FALSE)))</f>
        <v>AAAC</v>
      </c>
      <c r="G93" s="50"/>
      <c r="J93" s="50" t="e">
        <f ca="1">IFERROR(INDIRECT("'"&amp;F93&amp;"'!H13"),VLOOKUP(B93,'U17 Non Counters'!$G$3:$I$86,2,FALSE))</f>
        <v>#N/A</v>
      </c>
    </row>
    <row r="94" spans="1:10" ht="15" x14ac:dyDescent="0.25">
      <c r="A94" s="50"/>
      <c r="B94" s="50">
        <f>'Lane Draws'!Q8</f>
        <v>88</v>
      </c>
      <c r="C94" s="50">
        <v>7</v>
      </c>
      <c r="D94" s="50" t="str">
        <f t="shared" ca="1" si="10"/>
        <v/>
      </c>
      <c r="E94" s="50" t="str">
        <f t="shared" ca="1" si="11"/>
        <v/>
      </c>
      <c r="F94" s="50" t="str">
        <f>IFERROR(IF(B94="","",VLOOKUP(B94,Teams!$A$12:$B$29,2,FALSE)),CONCATENATE("NC-",VLOOKUP(B94,'U17 Non Counters'!$G$3:$I$86,3,FALSE)))</f>
        <v>TN</v>
      </c>
      <c r="G94" s="50"/>
      <c r="J94" s="50" t="e">
        <f ca="1">IFERROR(INDIRECT("'"&amp;F94&amp;"'!H13"),VLOOKUP(B94,'U17 Non Counters'!$G$3:$I$86,2,FALSE))</f>
        <v>#N/A</v>
      </c>
    </row>
    <row r="95" spans="1:10" ht="15" x14ac:dyDescent="0.25">
      <c r="A95" s="50"/>
      <c r="B95" s="50">
        <f>'Lane Draws'!Q9</f>
        <v>33</v>
      </c>
      <c r="C95" s="50">
        <v>8</v>
      </c>
      <c r="D95" s="50" t="str">
        <f t="shared" ca="1" si="10"/>
        <v/>
      </c>
      <c r="E95" s="50" t="str">
        <f t="shared" ca="1" si="11"/>
        <v/>
      </c>
      <c r="F95" s="50" t="str">
        <f>IFERROR(IF(B95="","",VLOOKUP(B95,Teams!$A$12:$B$29,2,FALSE)),CONCATENATE("NC-",VLOOKUP(B95,'U17 Non Counters'!$G$3:$I$86,3,FALSE)))</f>
        <v>BSAC</v>
      </c>
      <c r="G95" s="50"/>
      <c r="J95" s="50" t="e">
        <f ca="1">IFERROR(INDIRECT("'"&amp;F95&amp;"'!H13"),VLOOKUP(B95,'U17 Non Counters'!$G$3:$I$86,2,FALSE))</f>
        <v>#N/A</v>
      </c>
    </row>
    <row r="97" spans="1:10" ht="15" x14ac:dyDescent="0.25">
      <c r="A97" s="51" t="s">
        <v>52</v>
      </c>
      <c r="B97" s="51" t="s">
        <v>66</v>
      </c>
      <c r="C97" s="51" t="s">
        <v>54</v>
      </c>
      <c r="D97" s="51" t="s">
        <v>55</v>
      </c>
      <c r="E97" s="51"/>
      <c r="F97" s="51"/>
      <c r="G97" s="50"/>
    </row>
    <row r="98" spans="1:10" ht="15" x14ac:dyDescent="0.25">
      <c r="A98" s="50">
        <v>4</v>
      </c>
      <c r="B98" s="50">
        <v>1</v>
      </c>
      <c r="C98" s="50">
        <v>1</v>
      </c>
      <c r="D98" s="50" t="s">
        <v>75</v>
      </c>
      <c r="E98" s="50"/>
      <c r="F98" s="50"/>
      <c r="G98" s="50"/>
    </row>
    <row r="99" spans="1:10" ht="15" x14ac:dyDescent="0.25">
      <c r="A99" s="51" t="s">
        <v>56</v>
      </c>
      <c r="B99" s="51" t="s">
        <v>57</v>
      </c>
      <c r="C99" s="51" t="s">
        <v>58</v>
      </c>
      <c r="D99" s="51" t="s">
        <v>59</v>
      </c>
      <c r="E99" s="51" t="s">
        <v>60</v>
      </c>
      <c r="F99" s="51" t="s">
        <v>61</v>
      </c>
      <c r="G99" s="50"/>
    </row>
    <row r="100" spans="1:10" ht="15" x14ac:dyDescent="0.25">
      <c r="A100" s="50"/>
      <c r="B100" s="50">
        <f>'Lane Draws'!T2</f>
        <v>7</v>
      </c>
      <c r="C100" s="50">
        <v>1</v>
      </c>
      <c r="D100" s="50" t="str">
        <f t="shared" ref="D100:D107" ca="1" si="12">IFERROR(RIGHT(J100,LEN(J100)-SEARCH(" ",J100,1)),"")</f>
        <v/>
      </c>
      <c r="E100" s="50" t="str">
        <f t="shared" ref="E100:E107" ca="1" si="13">IFERROR(LEFT(J100,SEARCH(" ",J100,1)),"")</f>
        <v/>
      </c>
      <c r="F100" s="50" t="str">
        <f>IFERROR(IF(B100="","",VLOOKUP(B100,Teams!$A$12:$B$29,2,FALSE)),CONCATENATE("NC-",VLOOKUP(B100,'U17 Non Counters'!$B$3:$D$86,3,FALSE)))</f>
        <v>MAC_PSH</v>
      </c>
      <c r="G100" s="50"/>
      <c r="J100" s="50" t="e">
        <f ca="1">IFERROR(INDIRECT("'"&amp;F100&amp;"'!D12"),VLOOKUP(B100,'U17 Non Counters'!$B$3:$D$86,2,FALSE))</f>
        <v>#N/A</v>
      </c>
    </row>
    <row r="101" spans="1:10" ht="15" x14ac:dyDescent="0.25">
      <c r="A101" s="50"/>
      <c r="B101" s="50">
        <f>'Lane Draws'!T3</f>
        <v>6</v>
      </c>
      <c r="C101" s="50">
        <v>2</v>
      </c>
      <c r="D101" s="50" t="str">
        <f t="shared" ca="1" si="12"/>
        <v/>
      </c>
      <c r="E101" s="50" t="str">
        <f t="shared" ca="1" si="13"/>
        <v/>
      </c>
      <c r="F101" s="50" t="str">
        <f>IFERROR(IF(B101="","",VLOOKUP(B101,Teams!$A$12:$B$29,2,FALSE)),CONCATENATE("NC-",VLOOKUP(B101,'U17 Non Counters'!$B$3:$D$86,3,FALSE)))</f>
        <v>ISA</v>
      </c>
      <c r="G101" s="50"/>
      <c r="J101" s="50" t="e">
        <f ca="1">IFERROR(INDIRECT("'"&amp;F101&amp;"'!D12"),VLOOKUP(B101,'U17 Non Counters'!$B$3:$D$86,2,FALSE))</f>
        <v>#N/A</v>
      </c>
    </row>
    <row r="102" spans="1:10" ht="15" x14ac:dyDescent="0.25">
      <c r="A102" s="50"/>
      <c r="B102" s="50">
        <f>'Lane Draws'!T4</f>
        <v>4</v>
      </c>
      <c r="C102" s="50">
        <v>3</v>
      </c>
      <c r="D102" s="50" t="str">
        <f t="shared" ca="1" si="12"/>
        <v/>
      </c>
      <c r="E102" s="50" t="str">
        <f t="shared" ca="1" si="13"/>
        <v/>
      </c>
      <c r="F102" s="50" t="str">
        <f>IFERROR(IF(B102="","",VLOOKUP(B102,Teams!$A$12:$B$29,2,FALSE)),CONCATENATE("NC-",VLOOKUP(B102,'U17 Non Counters'!$B$3:$D$86,3,FALSE)))</f>
        <v>DHH</v>
      </c>
      <c r="G102" s="50"/>
      <c r="J102" s="50" t="e">
        <f ca="1">IFERROR(INDIRECT("'"&amp;F102&amp;"'!D12"),VLOOKUP(B102,'U17 Non Counters'!$B$3:$D$86,2,FALSE))</f>
        <v>#N/A</v>
      </c>
    </row>
    <row r="103" spans="1:10" ht="15" x14ac:dyDescent="0.25">
      <c r="A103" s="50"/>
      <c r="B103" s="50">
        <f>'Lane Draws'!T5</f>
        <v>2</v>
      </c>
      <c r="C103" s="50">
        <v>4</v>
      </c>
      <c r="D103" s="50" t="str">
        <f t="shared" ca="1" si="12"/>
        <v/>
      </c>
      <c r="E103" s="50" t="str">
        <f t="shared" ca="1" si="13"/>
        <v/>
      </c>
      <c r="F103" s="50" t="str">
        <f>IFERROR(IF(B103="","",VLOOKUP(B103,Teams!$A$12:$B$29,2,FALSE)),CONCATENATE("NC-",VLOOKUP(B103,'U17 Non Counters'!$B$3:$D$86,3,FALSE)))</f>
        <v>ADAC</v>
      </c>
      <c r="G103" s="50"/>
      <c r="J103" s="50" t="e">
        <f ca="1">IFERROR(INDIRECT("'"&amp;F103&amp;"'!D12"),VLOOKUP(B103,'U17 Non Counters'!$B$3:$D$86,2,FALSE))</f>
        <v>#N/A</v>
      </c>
    </row>
    <row r="104" spans="1:10" ht="15" x14ac:dyDescent="0.25">
      <c r="A104" s="50"/>
      <c r="B104" s="50">
        <f>'Lane Draws'!T6</f>
        <v>5</v>
      </c>
      <c r="C104" s="50">
        <v>5</v>
      </c>
      <c r="D104" s="50" t="str">
        <f t="shared" ca="1" si="12"/>
        <v/>
      </c>
      <c r="E104" s="50" t="str">
        <f t="shared" ca="1" si="13"/>
        <v/>
      </c>
      <c r="F104" s="50" t="str">
        <f>IFERROR(IF(B104="","",VLOOKUP(B104,Teams!$A$12:$B$29,2,FALSE)),CONCATENATE("NC-",VLOOKUP(B104,'U17 Non Counters'!$B$3:$D$86,3,FALSE)))</f>
        <v>IH</v>
      </c>
      <c r="G104" s="50"/>
      <c r="J104" s="50" t="e">
        <f ca="1">IFERROR(INDIRECT("'"&amp;F104&amp;"'!D12"),VLOOKUP(B104,'U17 Non Counters'!$B$3:$D$86,2,FALSE))</f>
        <v>#N/A</v>
      </c>
    </row>
    <row r="105" spans="1:10" ht="15" x14ac:dyDescent="0.25">
      <c r="A105" s="50"/>
      <c r="B105" s="50">
        <f>'Lane Draws'!T7</f>
        <v>1</v>
      </c>
      <c r="C105" s="50">
        <v>6</v>
      </c>
      <c r="D105" s="50" t="str">
        <f t="shared" ca="1" si="12"/>
        <v/>
      </c>
      <c r="E105" s="50" t="str">
        <f t="shared" ca="1" si="13"/>
        <v/>
      </c>
      <c r="F105" s="50" t="str">
        <f>IFERROR(IF(B105="","",VLOOKUP(B105,Teams!$A$12:$B$29,2,FALSE)),CONCATENATE("NC-",VLOOKUP(B105,'U17 Non Counters'!$B$3:$D$86,3,FALSE)))</f>
        <v>AAAC</v>
      </c>
      <c r="G105" s="50"/>
      <c r="J105" s="50" t="e">
        <f ca="1">IFERROR(INDIRECT("'"&amp;F105&amp;"'!D12"),VLOOKUP(B105,'U17 Non Counters'!$B$3:$D$86,2,FALSE))</f>
        <v>#N/A</v>
      </c>
    </row>
    <row r="106" spans="1:10" ht="15" x14ac:dyDescent="0.25">
      <c r="A106" s="50"/>
      <c r="B106" s="50">
        <f>'Lane Draws'!T8</f>
        <v>8</v>
      </c>
      <c r="C106" s="50">
        <v>7</v>
      </c>
      <c r="D106" s="50" t="str">
        <f t="shared" ca="1" si="12"/>
        <v/>
      </c>
      <c r="E106" s="50" t="str">
        <f t="shared" ca="1" si="13"/>
        <v/>
      </c>
      <c r="F106" s="50" t="str">
        <f>IFERROR(IF(B106="","",VLOOKUP(B106,Teams!$A$12:$B$29,2,FALSE)),CONCATENATE("NC-",VLOOKUP(B106,'U17 Non Counters'!$B$3:$D$86,3,FALSE)))</f>
        <v>TN</v>
      </c>
      <c r="G106" s="50"/>
      <c r="J106" s="50" t="e">
        <f ca="1">IFERROR(INDIRECT("'"&amp;F106&amp;"'!D12"),VLOOKUP(B106,'U17 Non Counters'!$B$3:$D$86,2,FALSE))</f>
        <v>#N/A</v>
      </c>
    </row>
    <row r="107" spans="1:10" ht="15" x14ac:dyDescent="0.25">
      <c r="A107" s="50"/>
      <c r="B107" s="50">
        <f>'Lane Draws'!T9</f>
        <v>3</v>
      </c>
      <c r="C107" s="50">
        <v>8</v>
      </c>
      <c r="D107" s="50" t="str">
        <f t="shared" ca="1" si="12"/>
        <v/>
      </c>
      <c r="E107" s="50" t="str">
        <f t="shared" ca="1" si="13"/>
        <v/>
      </c>
      <c r="F107" s="50" t="str">
        <f>IFERROR(IF(B107="","",VLOOKUP(B107,Teams!$A$12:$B$29,2,FALSE)),CONCATENATE("NC-",VLOOKUP(B107,'U17 Non Counters'!$B$3:$D$86,3,FALSE)))</f>
        <v>BSAC</v>
      </c>
      <c r="G107" s="50"/>
      <c r="J107" s="50" t="e">
        <f ca="1">IFERROR(INDIRECT("'"&amp;F107&amp;"'!D12"),VLOOKUP(B107,'U17 Non Counters'!$B$3:$D$86,2,FALSE))</f>
        <v>#N/A</v>
      </c>
    </row>
    <row r="109" spans="1:10" ht="15" x14ac:dyDescent="0.25">
      <c r="A109" s="51" t="s">
        <v>52</v>
      </c>
      <c r="B109" s="51" t="s">
        <v>66</v>
      </c>
      <c r="C109" s="51" t="s">
        <v>54</v>
      </c>
      <c r="D109" s="51" t="s">
        <v>55</v>
      </c>
      <c r="E109" s="51"/>
      <c r="F109" s="51"/>
      <c r="G109" s="50"/>
    </row>
    <row r="110" spans="1:10" ht="15" x14ac:dyDescent="0.25">
      <c r="A110" s="50">
        <v>4</v>
      </c>
      <c r="B110" s="50">
        <v>1</v>
      </c>
      <c r="C110" s="50">
        <v>2</v>
      </c>
      <c r="D110" s="50" t="s">
        <v>76</v>
      </c>
      <c r="E110" s="50"/>
      <c r="F110" s="50"/>
      <c r="G110" s="50"/>
    </row>
    <row r="111" spans="1:10" ht="15" x14ac:dyDescent="0.25">
      <c r="A111" s="51" t="s">
        <v>56</v>
      </c>
      <c r="B111" s="51" t="s">
        <v>57</v>
      </c>
      <c r="C111" s="51" t="s">
        <v>58</v>
      </c>
      <c r="D111" s="51" t="s">
        <v>59</v>
      </c>
      <c r="E111" s="51" t="s">
        <v>60</v>
      </c>
      <c r="F111" s="51" t="s">
        <v>61</v>
      </c>
      <c r="G111" s="50"/>
    </row>
    <row r="112" spans="1:10" ht="15" x14ac:dyDescent="0.25">
      <c r="A112" s="50"/>
      <c r="B112" s="50">
        <f>'Lane Draws'!W2</f>
        <v>77</v>
      </c>
      <c r="C112" s="50">
        <v>1</v>
      </c>
      <c r="D112" s="50" t="str">
        <f t="shared" ref="D112:D119" ca="1" si="14">IFERROR(RIGHT(J112,LEN(J112)-SEARCH(" ",J112,1)),"")</f>
        <v/>
      </c>
      <c r="E112" s="50" t="str">
        <f t="shared" ref="E112:E119" ca="1" si="15">IFERROR(LEFT(J112,SEARCH(" ",J112,1)),"")</f>
        <v/>
      </c>
      <c r="F112" s="50" t="str">
        <f>IFERROR(IF(B112="","",VLOOKUP(B112,Teams!$A$12:$B$29,2,FALSE)),CONCATENATE("NC-",VLOOKUP(B112,'U17 Non Counters'!$B$3:$D$86,3,FALSE)))</f>
        <v>MAC_PSH</v>
      </c>
      <c r="G112" s="50"/>
      <c r="J112" s="50" t="e">
        <f ca="1">IFERROR(INDIRECT("'"&amp;F112&amp;"'!D13"),VLOOKUP(B112,'U17 Non Counters'!$B$3:$D$86,2,FALSE))</f>
        <v>#N/A</v>
      </c>
    </row>
    <row r="113" spans="1:10" ht="15" x14ac:dyDescent="0.25">
      <c r="A113" s="50"/>
      <c r="B113" s="50">
        <f>'Lane Draws'!W3</f>
        <v>66</v>
      </c>
      <c r="C113" s="50">
        <v>2</v>
      </c>
      <c r="D113" s="50" t="str">
        <f t="shared" ca="1" si="14"/>
        <v/>
      </c>
      <c r="E113" s="50" t="str">
        <f t="shared" ca="1" si="15"/>
        <v/>
      </c>
      <c r="F113" s="50" t="str">
        <f>IFERROR(IF(B113="","",VLOOKUP(B113,Teams!$A$12:$B$29,2,FALSE)),CONCATENATE("NC-",VLOOKUP(B113,'U17 Non Counters'!$B$3:$D$86,3,FALSE)))</f>
        <v>ISA</v>
      </c>
      <c r="G113" s="50"/>
      <c r="J113" s="50" t="e">
        <f ca="1">IFERROR(INDIRECT("'"&amp;F113&amp;"'!D13"),VLOOKUP(B113,'U17 Non Counters'!$B$3:$D$86,2,FALSE))</f>
        <v>#N/A</v>
      </c>
    </row>
    <row r="114" spans="1:10" ht="15" x14ac:dyDescent="0.25">
      <c r="A114" s="50"/>
      <c r="B114" s="50">
        <f>'Lane Draws'!W4</f>
        <v>44</v>
      </c>
      <c r="C114" s="50">
        <v>3</v>
      </c>
      <c r="D114" s="50" t="str">
        <f t="shared" ca="1" si="14"/>
        <v/>
      </c>
      <c r="E114" s="50" t="str">
        <f t="shared" ca="1" si="15"/>
        <v/>
      </c>
      <c r="F114" s="50" t="str">
        <f>IFERROR(IF(B114="","",VLOOKUP(B114,Teams!$A$12:$B$29,2,FALSE)),CONCATENATE("NC-",VLOOKUP(B114,'U17 Non Counters'!$B$3:$D$86,3,FALSE)))</f>
        <v>DHH</v>
      </c>
      <c r="G114" s="50"/>
      <c r="J114" s="50" t="e">
        <f ca="1">IFERROR(INDIRECT("'"&amp;F114&amp;"'!D13"),VLOOKUP(B114,'U17 Non Counters'!$B$3:$D$86,2,FALSE))</f>
        <v>#N/A</v>
      </c>
    </row>
    <row r="115" spans="1:10" ht="15" x14ac:dyDescent="0.25">
      <c r="A115" s="50"/>
      <c r="B115" s="50">
        <f>'Lane Draws'!W5</f>
        <v>22</v>
      </c>
      <c r="C115" s="50">
        <v>4</v>
      </c>
      <c r="D115" s="50" t="str">
        <f t="shared" ca="1" si="14"/>
        <v/>
      </c>
      <c r="E115" s="50" t="str">
        <f t="shared" ca="1" si="15"/>
        <v/>
      </c>
      <c r="F115" s="50" t="str">
        <f>IFERROR(IF(B115="","",VLOOKUP(B115,Teams!$A$12:$B$29,2,FALSE)),CONCATENATE("NC-",VLOOKUP(B115,'U17 Non Counters'!$B$3:$D$86,3,FALSE)))</f>
        <v>ADAC</v>
      </c>
      <c r="G115" s="50"/>
      <c r="J115" s="50" t="e">
        <f ca="1">IFERROR(INDIRECT("'"&amp;F115&amp;"'!D13"),VLOOKUP(B115,'U17 Non Counters'!$B$3:$D$86,2,FALSE))</f>
        <v>#N/A</v>
      </c>
    </row>
    <row r="116" spans="1:10" ht="15" x14ac:dyDescent="0.25">
      <c r="A116" s="50"/>
      <c r="B116" s="50">
        <f>'Lane Draws'!W6</f>
        <v>55</v>
      </c>
      <c r="C116" s="50">
        <v>5</v>
      </c>
      <c r="D116" s="50" t="str">
        <f t="shared" ca="1" si="14"/>
        <v/>
      </c>
      <c r="E116" s="50" t="str">
        <f t="shared" ca="1" si="15"/>
        <v/>
      </c>
      <c r="F116" s="50" t="str">
        <f>IFERROR(IF(B116="","",VLOOKUP(B116,Teams!$A$12:$B$29,2,FALSE)),CONCATENATE("NC-",VLOOKUP(B116,'U17 Non Counters'!$B$3:$D$86,3,FALSE)))</f>
        <v>IH</v>
      </c>
      <c r="G116" s="50"/>
      <c r="J116" s="50" t="e">
        <f ca="1">IFERROR(INDIRECT("'"&amp;F116&amp;"'!D13"),VLOOKUP(B116,'U17 Non Counters'!$B$3:$D$86,2,FALSE))</f>
        <v>#N/A</v>
      </c>
    </row>
    <row r="117" spans="1:10" ht="15" x14ac:dyDescent="0.25">
      <c r="A117" s="50"/>
      <c r="B117" s="50">
        <f>'Lane Draws'!W7</f>
        <v>11</v>
      </c>
      <c r="C117" s="50">
        <v>6</v>
      </c>
      <c r="D117" s="50" t="str">
        <f t="shared" ca="1" si="14"/>
        <v/>
      </c>
      <c r="E117" s="50" t="str">
        <f t="shared" ca="1" si="15"/>
        <v/>
      </c>
      <c r="F117" s="50" t="str">
        <f>IFERROR(IF(B117="","",VLOOKUP(B117,Teams!$A$12:$B$29,2,FALSE)),CONCATENATE("NC-",VLOOKUP(B117,'U17 Non Counters'!$B$3:$D$86,3,FALSE)))</f>
        <v>AAAC</v>
      </c>
      <c r="G117" s="50"/>
      <c r="J117" s="50" t="e">
        <f ca="1">IFERROR(INDIRECT("'"&amp;F117&amp;"'!D13"),VLOOKUP(B117,'U17 Non Counters'!$B$3:$D$86,2,FALSE))</f>
        <v>#N/A</v>
      </c>
    </row>
    <row r="118" spans="1:10" ht="15" x14ac:dyDescent="0.25">
      <c r="A118" s="50"/>
      <c r="B118" s="50">
        <f>'Lane Draws'!W8</f>
        <v>88</v>
      </c>
      <c r="C118" s="50">
        <v>7</v>
      </c>
      <c r="D118" s="50" t="str">
        <f t="shared" ca="1" si="14"/>
        <v/>
      </c>
      <c r="E118" s="50" t="str">
        <f t="shared" ca="1" si="15"/>
        <v/>
      </c>
      <c r="F118" s="50" t="str">
        <f>IFERROR(IF(B118="","",VLOOKUP(B118,Teams!$A$12:$B$29,2,FALSE)),CONCATENATE("NC-",VLOOKUP(B118,'U17 Non Counters'!$B$3:$D$86,3,FALSE)))</f>
        <v>TN</v>
      </c>
      <c r="G118" s="50"/>
      <c r="J118" s="50" t="e">
        <f ca="1">IFERROR(INDIRECT("'"&amp;F118&amp;"'!D13"),VLOOKUP(B118,'U17 Non Counters'!$B$3:$D$86,2,FALSE))</f>
        <v>#N/A</v>
      </c>
    </row>
    <row r="119" spans="1:10" ht="15" x14ac:dyDescent="0.25">
      <c r="A119" s="50"/>
      <c r="B119" s="50">
        <f>'Lane Draws'!W9</f>
        <v>33</v>
      </c>
      <c r="C119" s="50">
        <v>8</v>
      </c>
      <c r="D119" s="50" t="str">
        <f t="shared" ca="1" si="14"/>
        <v/>
      </c>
      <c r="E119" s="50" t="str">
        <f t="shared" ca="1" si="15"/>
        <v/>
      </c>
      <c r="F119" s="50" t="str">
        <f>IFERROR(IF(B119="","",VLOOKUP(B119,Teams!$A$12:$B$29,2,FALSE)),CONCATENATE("NC-",VLOOKUP(B119,'U17 Non Counters'!$B$3:$D$86,3,FALSE)))</f>
        <v>BSAC</v>
      </c>
      <c r="G119" s="50"/>
      <c r="J119" s="50" t="e">
        <f ca="1">IFERROR(INDIRECT("'"&amp;F119&amp;"'!D13"),VLOOKUP(B119,'U17 Non Counters'!$B$3:$D$86,2,FALSE))</f>
        <v>#N/A</v>
      </c>
    </row>
    <row r="121" spans="1:10" ht="15" x14ac:dyDescent="0.25">
      <c r="A121" s="51" t="s">
        <v>52</v>
      </c>
      <c r="B121" s="51" t="s">
        <v>66</v>
      </c>
      <c r="C121" s="51" t="s">
        <v>54</v>
      </c>
      <c r="D121" s="51" t="s">
        <v>55</v>
      </c>
      <c r="E121" s="51"/>
      <c r="F121" s="51"/>
      <c r="G121" s="50"/>
    </row>
    <row r="122" spans="1:10" ht="15" x14ac:dyDescent="0.25">
      <c r="A122" s="50">
        <v>5</v>
      </c>
      <c r="B122" s="50">
        <v>1</v>
      </c>
      <c r="C122" s="50">
        <v>3</v>
      </c>
      <c r="D122" s="50" t="s">
        <v>77</v>
      </c>
      <c r="E122" s="50"/>
      <c r="F122" s="50"/>
      <c r="G122" s="50"/>
    </row>
    <row r="123" spans="1:10" ht="15" x14ac:dyDescent="0.25">
      <c r="A123" s="51" t="s">
        <v>56</v>
      </c>
      <c r="B123" s="51" t="s">
        <v>57</v>
      </c>
      <c r="C123" s="51" t="s">
        <v>58</v>
      </c>
      <c r="D123" s="51" t="s">
        <v>59</v>
      </c>
      <c r="E123" s="51" t="s">
        <v>60</v>
      </c>
      <c r="F123" s="51" t="s">
        <v>61</v>
      </c>
      <c r="G123" s="50"/>
    </row>
    <row r="124" spans="1:10" ht="15" x14ac:dyDescent="0.25">
      <c r="A124" s="50"/>
      <c r="B124" s="50">
        <f>'Lane Draws'!Z2</f>
        <v>7</v>
      </c>
      <c r="C124" s="50">
        <v>1</v>
      </c>
      <c r="D124" s="50" t="str">
        <f ca="1">IFERROR(RIGHT(J124,LEN(J124)-SEARCH(" ",J124,1)),"")</f>
        <v/>
      </c>
      <c r="E124" s="50" t="str">
        <f ca="1">IFERROR(LEFT(J124,SEARCH(" ",J124,1)),"")</f>
        <v/>
      </c>
      <c r="F124" s="50" t="str">
        <f>IFERROR(IF(B124="","",VLOOKUP(B124,Teams!$A$12:$B$29,2,FALSE)),CONCATENATE("NC-",VLOOKUP(B124,'U17 Non Counters'!$G$3:$I$86,3,FALSE)))</f>
        <v>MAC_PSH</v>
      </c>
      <c r="G124" s="50"/>
      <c r="J124" s="50" t="e">
        <f ca="1">IFERROR(INDIRECT("'"&amp;F124&amp;"'!H14"),VLOOKUP(B124,'U17 Non Counters'!$G$3:$I$86,2,FALSE))</f>
        <v>#N/A</v>
      </c>
    </row>
    <row r="125" spans="1:10" ht="15" x14ac:dyDescent="0.25">
      <c r="A125" s="50"/>
      <c r="B125" s="50">
        <f>'Lane Draws'!Z3</f>
        <v>1</v>
      </c>
      <c r="C125" s="50">
        <v>2</v>
      </c>
      <c r="D125" s="50" t="str">
        <f t="shared" ref="D125:D139" ca="1" si="16">IFERROR(RIGHT(J125,LEN(J125)-SEARCH(" ",J125,1)),"")</f>
        <v/>
      </c>
      <c r="E125" s="50" t="str">
        <f t="shared" ref="E125:E139" ca="1" si="17">IFERROR(LEFT(J125,SEARCH(" ",J125,1)),"")</f>
        <v/>
      </c>
      <c r="F125" s="50" t="str">
        <f>IFERROR(IF(B125="","",VLOOKUP(B125,Teams!$A$12:$B$29,2,FALSE)),CONCATENATE("NC-",VLOOKUP(B125,'U17 Non Counters'!$G$3:$I$86,3,FALSE)))</f>
        <v>AAAC</v>
      </c>
      <c r="G125" s="50"/>
      <c r="J125" s="50" t="e">
        <f ca="1">IFERROR(INDIRECT("'"&amp;F125&amp;"'!H14"),VLOOKUP(B125,'U17 Non Counters'!$G$3:$I$86,2,FALSE))</f>
        <v>#N/A</v>
      </c>
    </row>
    <row r="126" spans="1:10" ht="15" x14ac:dyDescent="0.25">
      <c r="A126" s="50"/>
      <c r="B126" s="50">
        <f>'Lane Draws'!Z4</f>
        <v>5</v>
      </c>
      <c r="C126" s="50">
        <v>3</v>
      </c>
      <c r="D126" s="50" t="str">
        <f t="shared" ca="1" si="16"/>
        <v/>
      </c>
      <c r="E126" s="50" t="str">
        <f t="shared" ca="1" si="17"/>
        <v/>
      </c>
      <c r="F126" s="50" t="str">
        <f>IFERROR(IF(B126="","",VLOOKUP(B126,Teams!$A$12:$B$29,2,FALSE)),CONCATENATE("NC-",VLOOKUP(B126,'U17 Non Counters'!$G$3:$I$86,3,FALSE)))</f>
        <v>IH</v>
      </c>
      <c r="G126" s="50"/>
      <c r="J126" s="50" t="e">
        <f ca="1">IFERROR(INDIRECT("'"&amp;F126&amp;"'!H14"),VLOOKUP(B126,'U17 Non Counters'!$G$3:$I$86,2,FALSE))</f>
        <v>#N/A</v>
      </c>
    </row>
    <row r="127" spans="1:10" ht="15" x14ac:dyDescent="0.25">
      <c r="A127" s="50"/>
      <c r="B127" s="50">
        <f>'Lane Draws'!Z5</f>
        <v>4</v>
      </c>
      <c r="C127" s="50">
        <v>4</v>
      </c>
      <c r="D127" s="50" t="str">
        <f t="shared" ca="1" si="16"/>
        <v/>
      </c>
      <c r="E127" s="50" t="str">
        <f t="shared" ca="1" si="17"/>
        <v/>
      </c>
      <c r="F127" s="50" t="str">
        <f>IFERROR(IF(B127="","",VLOOKUP(B127,Teams!$A$12:$B$29,2,FALSE)),CONCATENATE("NC-",VLOOKUP(B127,'U17 Non Counters'!$G$3:$I$86,3,FALSE)))</f>
        <v>DHH</v>
      </c>
      <c r="G127" s="50"/>
      <c r="J127" s="50" t="e">
        <f ca="1">IFERROR(INDIRECT("'"&amp;F127&amp;"'!H14"),VLOOKUP(B127,'U17 Non Counters'!$G$3:$I$86,2,FALSE))</f>
        <v>#N/A</v>
      </c>
    </row>
    <row r="128" spans="1:10" ht="15" x14ac:dyDescent="0.25">
      <c r="A128" s="50"/>
      <c r="B128" s="50">
        <f>'Lane Draws'!Z6</f>
        <v>6</v>
      </c>
      <c r="C128" s="50">
        <v>5</v>
      </c>
      <c r="D128" s="50" t="str">
        <f t="shared" ca="1" si="16"/>
        <v/>
      </c>
      <c r="E128" s="50" t="str">
        <f t="shared" ca="1" si="17"/>
        <v/>
      </c>
      <c r="F128" s="50" t="str">
        <f>IFERROR(IF(B128="","",VLOOKUP(B128,Teams!$A$12:$B$29,2,FALSE)),CONCATENATE("NC-",VLOOKUP(B128,'U17 Non Counters'!$G$3:$I$86,3,FALSE)))</f>
        <v>ISA</v>
      </c>
      <c r="G128" s="50"/>
      <c r="J128" s="50" t="e">
        <f ca="1">IFERROR(INDIRECT("'"&amp;F128&amp;"'!H14"),VLOOKUP(B128,'U17 Non Counters'!$G$3:$I$86,2,FALSE))</f>
        <v>#N/A</v>
      </c>
    </row>
    <row r="129" spans="1:10" ht="15" x14ac:dyDescent="0.25">
      <c r="A129" s="50"/>
      <c r="B129" s="50">
        <f>'Lane Draws'!Z7</f>
        <v>2</v>
      </c>
      <c r="C129" s="50">
        <v>6</v>
      </c>
      <c r="D129" s="50" t="str">
        <f t="shared" ca="1" si="16"/>
        <v/>
      </c>
      <c r="E129" s="50" t="str">
        <f t="shared" ca="1" si="17"/>
        <v/>
      </c>
      <c r="F129" s="50" t="str">
        <f>IFERROR(IF(B129="","",VLOOKUP(B129,Teams!$A$12:$B$29,2,FALSE)),CONCATENATE("NC-",VLOOKUP(B129,'U17 Non Counters'!$G$3:$I$86,3,FALSE)))</f>
        <v>ADAC</v>
      </c>
      <c r="G129" s="50"/>
      <c r="J129" s="50" t="e">
        <f ca="1">IFERROR(INDIRECT("'"&amp;F129&amp;"'!H14"),VLOOKUP(B129,'U17 Non Counters'!$G$3:$I$86,2,FALSE))</f>
        <v>#N/A</v>
      </c>
    </row>
    <row r="130" spans="1:10" ht="15" x14ac:dyDescent="0.25">
      <c r="A130" s="50"/>
      <c r="B130" s="50">
        <f>'Lane Draws'!Z8</f>
        <v>8</v>
      </c>
      <c r="C130" s="50">
        <v>7</v>
      </c>
      <c r="D130" s="50" t="str">
        <f t="shared" ca="1" si="16"/>
        <v/>
      </c>
      <c r="E130" s="50" t="str">
        <f t="shared" ca="1" si="17"/>
        <v/>
      </c>
      <c r="F130" s="50" t="str">
        <f>IFERROR(IF(B130="","",VLOOKUP(B130,Teams!$A$12:$B$29,2,FALSE)),CONCATENATE("NC-",VLOOKUP(B130,'U17 Non Counters'!$G$3:$I$86,3,FALSE)))</f>
        <v>TN</v>
      </c>
      <c r="G130" s="50"/>
      <c r="J130" s="50" t="e">
        <f ca="1">IFERROR(INDIRECT("'"&amp;F130&amp;"'!H14"),VLOOKUP(B130,'U17 Non Counters'!$G$3:$I$86,2,FALSE))</f>
        <v>#N/A</v>
      </c>
    </row>
    <row r="131" spans="1:10" ht="15" x14ac:dyDescent="0.25">
      <c r="A131" s="50"/>
      <c r="B131" s="50">
        <f>'Lane Draws'!Z9</f>
        <v>3</v>
      </c>
      <c r="C131" s="50">
        <v>8</v>
      </c>
      <c r="D131" s="50" t="str">
        <f t="shared" ca="1" si="16"/>
        <v/>
      </c>
      <c r="E131" s="50" t="str">
        <f t="shared" ca="1" si="17"/>
        <v/>
      </c>
      <c r="F131" s="50" t="str">
        <f>IFERROR(IF(B131="","",VLOOKUP(B131,Teams!$A$12:$B$29,2,FALSE)),CONCATENATE("NC-",VLOOKUP(B131,'U17 Non Counters'!$G$3:$I$86,3,FALSE)))</f>
        <v>BSAC</v>
      </c>
      <c r="G131" s="50"/>
      <c r="J131" s="50" t="e">
        <f ca="1">IFERROR(INDIRECT("'"&amp;F131&amp;"'!H14"),VLOOKUP(B131,'U17 Non Counters'!$G$3:$I$86,2,FALSE))</f>
        <v>#N/A</v>
      </c>
    </row>
    <row r="132" spans="1:10" ht="15" x14ac:dyDescent="0.25">
      <c r="A132" s="50"/>
      <c r="B132" s="50">
        <f>'Lane Draws'!AC2</f>
        <v>77</v>
      </c>
      <c r="C132" s="50">
        <v>9</v>
      </c>
      <c r="D132" s="50" t="str">
        <f t="shared" ca="1" si="16"/>
        <v/>
      </c>
      <c r="E132" s="50" t="str">
        <f t="shared" ca="1" si="17"/>
        <v/>
      </c>
      <c r="F132" s="50" t="str">
        <f>IFERROR(IF(B132="","",VLOOKUP(B132,Teams!$A$12:$B$29,2,FALSE)),CONCATENATE("NC-",VLOOKUP(B132,'U17 Non Counters'!$G$3:$I$86,3,FALSE)))</f>
        <v>MAC_PSH</v>
      </c>
      <c r="G132" s="50"/>
      <c r="J132" s="50" t="e">
        <f ca="1">IFERROR(INDIRECT("'"&amp;F132&amp;"'!H15"),VLOOKUP(B132,'U17 Non Counters'!$G$3:$I$86,2,FALSE))</f>
        <v>#N/A</v>
      </c>
    </row>
    <row r="133" spans="1:10" ht="15" x14ac:dyDescent="0.25">
      <c r="A133" s="50"/>
      <c r="B133" s="50">
        <f>'Lane Draws'!AC3</f>
        <v>11</v>
      </c>
      <c r="C133" s="50">
        <v>10</v>
      </c>
      <c r="D133" s="50" t="str">
        <f t="shared" ca="1" si="16"/>
        <v/>
      </c>
      <c r="E133" s="50" t="str">
        <f t="shared" ca="1" si="17"/>
        <v/>
      </c>
      <c r="F133" s="50" t="str">
        <f>IFERROR(IF(B133="","",VLOOKUP(B133,Teams!$A$12:$B$29,2,FALSE)),CONCATENATE("NC-",VLOOKUP(B133,'U17 Non Counters'!$G$3:$I$86,3,FALSE)))</f>
        <v>AAAC</v>
      </c>
      <c r="G133" s="50"/>
      <c r="J133" s="50" t="e">
        <f ca="1">IFERROR(INDIRECT("'"&amp;F133&amp;"'!H15"),VLOOKUP(B133,'U17 Non Counters'!$G$3:$I$86,2,FALSE))</f>
        <v>#N/A</v>
      </c>
    </row>
    <row r="134" spans="1:10" ht="15" x14ac:dyDescent="0.25">
      <c r="A134" s="50"/>
      <c r="B134" s="50">
        <f>'Lane Draws'!AC4</f>
        <v>55</v>
      </c>
      <c r="C134" s="50">
        <v>11</v>
      </c>
      <c r="D134" s="50" t="str">
        <f t="shared" ca="1" si="16"/>
        <v/>
      </c>
      <c r="E134" s="50" t="str">
        <f t="shared" ca="1" si="17"/>
        <v/>
      </c>
      <c r="F134" s="50" t="str">
        <f>IFERROR(IF(B134="","",VLOOKUP(B134,Teams!$A$12:$B$29,2,FALSE)),CONCATENATE("NC-",VLOOKUP(B134,'U17 Non Counters'!$G$3:$I$86,3,FALSE)))</f>
        <v>IH</v>
      </c>
      <c r="G134" s="50"/>
      <c r="J134" s="50" t="e">
        <f ca="1">IFERROR(INDIRECT("'"&amp;F134&amp;"'!H15"),VLOOKUP(B134,'U17 Non Counters'!$G$3:$I$86,2,FALSE))</f>
        <v>#N/A</v>
      </c>
    </row>
    <row r="135" spans="1:10" ht="15" x14ac:dyDescent="0.25">
      <c r="A135" s="50"/>
      <c r="B135" s="50">
        <f>'Lane Draws'!AC5</f>
        <v>44</v>
      </c>
      <c r="C135" s="50">
        <v>12</v>
      </c>
      <c r="D135" s="50" t="str">
        <f t="shared" ca="1" si="16"/>
        <v/>
      </c>
      <c r="E135" s="50" t="str">
        <f t="shared" ca="1" si="17"/>
        <v/>
      </c>
      <c r="F135" s="50" t="str">
        <f>IFERROR(IF(B135="","",VLOOKUP(B135,Teams!$A$12:$B$29,2,FALSE)),CONCATENATE("NC-",VLOOKUP(B135,'U17 Non Counters'!$G$3:$I$86,3,FALSE)))</f>
        <v>DHH</v>
      </c>
      <c r="G135" s="50"/>
      <c r="J135" s="50" t="e">
        <f ca="1">IFERROR(INDIRECT("'"&amp;F135&amp;"'!H15"),VLOOKUP(B135,'U17 Non Counters'!$G$3:$I$86,2,FALSE))</f>
        <v>#N/A</v>
      </c>
    </row>
    <row r="136" spans="1:10" ht="15" x14ac:dyDescent="0.25">
      <c r="A136" s="50"/>
      <c r="B136" s="50">
        <f>'Lane Draws'!AC6</f>
        <v>66</v>
      </c>
      <c r="C136" s="50">
        <v>13</v>
      </c>
      <c r="D136" s="50" t="str">
        <f t="shared" ca="1" si="16"/>
        <v/>
      </c>
      <c r="E136" s="50" t="str">
        <f t="shared" ca="1" si="17"/>
        <v/>
      </c>
      <c r="F136" s="50" t="str">
        <f>IFERROR(IF(B136="","",VLOOKUP(B136,Teams!$A$12:$B$29,2,FALSE)),CONCATENATE("NC-",VLOOKUP(B136,'U17 Non Counters'!$G$3:$I$86,3,FALSE)))</f>
        <v>ISA</v>
      </c>
      <c r="G136" s="50"/>
      <c r="J136" s="50" t="e">
        <f ca="1">IFERROR(INDIRECT("'"&amp;F136&amp;"'!H15"),VLOOKUP(B136,'U17 Non Counters'!$G$3:$I$86,2,FALSE))</f>
        <v>#N/A</v>
      </c>
    </row>
    <row r="137" spans="1:10" ht="15" x14ac:dyDescent="0.25">
      <c r="A137" s="50"/>
      <c r="B137" s="50">
        <f>'Lane Draws'!AC7</f>
        <v>22</v>
      </c>
      <c r="C137" s="50">
        <v>14</v>
      </c>
      <c r="D137" s="50" t="str">
        <f t="shared" ca="1" si="16"/>
        <v/>
      </c>
      <c r="E137" s="50" t="str">
        <f t="shared" ca="1" si="17"/>
        <v/>
      </c>
      <c r="F137" s="50" t="str">
        <f>IFERROR(IF(B137="","",VLOOKUP(B137,Teams!$A$12:$B$29,2,FALSE)),CONCATENATE("NC-",VLOOKUP(B137,'U17 Non Counters'!$G$3:$I$86,3,FALSE)))</f>
        <v>ADAC</v>
      </c>
      <c r="G137" s="50"/>
      <c r="J137" s="50" t="e">
        <f ca="1">IFERROR(INDIRECT("'"&amp;F137&amp;"'!H15"),VLOOKUP(B137,'U17 Non Counters'!$G$3:$I$86,2,FALSE))</f>
        <v>#N/A</v>
      </c>
    </row>
    <row r="138" spans="1:10" ht="15" x14ac:dyDescent="0.25">
      <c r="A138" s="50"/>
      <c r="B138" s="50">
        <f>'Lane Draws'!AC8</f>
        <v>88</v>
      </c>
      <c r="C138" s="50">
        <v>15</v>
      </c>
      <c r="D138" s="50" t="str">
        <f t="shared" ca="1" si="16"/>
        <v/>
      </c>
      <c r="E138" s="50" t="str">
        <f t="shared" ca="1" si="17"/>
        <v/>
      </c>
      <c r="F138" s="50" t="str">
        <f>IFERROR(IF(B138="","",VLOOKUP(B138,Teams!$A$12:$B$29,2,FALSE)),CONCATENATE("NC-",VLOOKUP(B138,'U17 Non Counters'!$G$3:$I$86,3,FALSE)))</f>
        <v>TN</v>
      </c>
      <c r="G138" s="50"/>
      <c r="J138" s="50" t="e">
        <f ca="1">IFERROR(INDIRECT("'"&amp;F138&amp;"'!H15"),VLOOKUP(B138,'U17 Non Counters'!$G$3:$I$86,2,FALSE))</f>
        <v>#N/A</v>
      </c>
    </row>
    <row r="139" spans="1:10" ht="15" x14ac:dyDescent="0.25">
      <c r="A139" s="50"/>
      <c r="B139" s="50">
        <f>'Lane Draws'!AC9</f>
        <v>33</v>
      </c>
      <c r="C139" s="50">
        <v>16</v>
      </c>
      <c r="D139" s="50" t="str">
        <f t="shared" ca="1" si="16"/>
        <v/>
      </c>
      <c r="E139" s="50" t="str">
        <f t="shared" ca="1" si="17"/>
        <v/>
      </c>
      <c r="F139" s="50" t="str">
        <f>IFERROR(IF(B139="","",VLOOKUP(B139,Teams!$A$12:$B$29,2,FALSE)),CONCATENATE("NC-",VLOOKUP(B139,'U17 Non Counters'!$G$3:$I$86,3,FALSE)))</f>
        <v>BSAC</v>
      </c>
      <c r="G139" s="50"/>
      <c r="J139" s="50" t="e">
        <f ca="1">IFERROR(INDIRECT("'"&amp;F139&amp;"'!H15"),VLOOKUP(B139,'U17 Non Counters'!$G$3:$I$86,2,FALSE))</f>
        <v>#N/A</v>
      </c>
    </row>
    <row r="141" spans="1:10" ht="15" x14ac:dyDescent="0.25">
      <c r="A141" s="51" t="s">
        <v>52</v>
      </c>
      <c r="B141" s="51" t="s">
        <v>66</v>
      </c>
      <c r="C141" s="51" t="s">
        <v>54</v>
      </c>
      <c r="D141" s="51" t="s">
        <v>55</v>
      </c>
      <c r="E141" s="51"/>
      <c r="F141" s="51"/>
      <c r="G141" s="50"/>
    </row>
    <row r="142" spans="1:10" ht="15" x14ac:dyDescent="0.25">
      <c r="A142" s="50">
        <v>5</v>
      </c>
      <c r="B142" s="50">
        <v>1</v>
      </c>
      <c r="C142" s="50">
        <v>1</v>
      </c>
      <c r="D142" s="50" t="s">
        <v>78</v>
      </c>
      <c r="E142" s="50"/>
      <c r="F142" s="50"/>
      <c r="G142" s="50"/>
    </row>
    <row r="143" spans="1:10" ht="15" x14ac:dyDescent="0.25">
      <c r="A143" s="51" t="s">
        <v>56</v>
      </c>
      <c r="B143" s="51" t="s">
        <v>57</v>
      </c>
      <c r="C143" s="51" t="s">
        <v>58</v>
      </c>
      <c r="D143" s="51" t="s">
        <v>59</v>
      </c>
      <c r="E143" s="51" t="s">
        <v>60</v>
      </c>
      <c r="F143" s="51" t="s">
        <v>61</v>
      </c>
      <c r="G143" s="50"/>
    </row>
    <row r="144" spans="1:10" ht="15" x14ac:dyDescent="0.25">
      <c r="A144" s="50"/>
      <c r="B144" s="50">
        <f>'Lane Draws'!Z2</f>
        <v>7</v>
      </c>
      <c r="C144" s="50">
        <v>1</v>
      </c>
      <c r="D144" s="50" t="str">
        <f ca="1">IFERROR(RIGHT(J144,LEN(J144)-SEARCH(" ",J144,1)),"")</f>
        <v/>
      </c>
      <c r="E144" s="50" t="str">
        <f ca="1">IFERROR(LEFT(J144,SEARCH(" ",J144,1)),"")</f>
        <v/>
      </c>
      <c r="F144" s="50" t="str">
        <f>IFERROR(IF(B144="","",VLOOKUP(B144,Teams!$A$12:$B$29,2,FALSE)),CONCATENATE("NC-",VLOOKUP(B144,'U17 Non Counters'!$G$3:$I$86,3,FALSE)))</f>
        <v>MAC_PSH</v>
      </c>
      <c r="G144" s="50"/>
      <c r="J144" s="50" t="e">
        <f ca="1">IFERROR(INDIRECT("'"&amp;F144&amp;"'!H14"),VLOOKUP(B144,'U17 Non Counters'!$G$3:$I$86,2,FALSE))</f>
        <v>#N/A</v>
      </c>
    </row>
    <row r="145" spans="1:10" ht="15" x14ac:dyDescent="0.25">
      <c r="A145" s="50"/>
      <c r="B145" s="50">
        <f>'Lane Draws'!Z3</f>
        <v>1</v>
      </c>
      <c r="C145" s="50">
        <v>2</v>
      </c>
      <c r="D145" s="50" t="str">
        <f t="shared" ref="D145:D151" ca="1" si="18">IFERROR(RIGHT(J145,LEN(J145)-SEARCH(" ",J145,1)),"")</f>
        <v/>
      </c>
      <c r="E145" s="50" t="str">
        <f t="shared" ref="E145:E151" ca="1" si="19">IFERROR(LEFT(J145,SEARCH(" ",J145,1)),"")</f>
        <v/>
      </c>
      <c r="F145" s="50" t="str">
        <f>IFERROR(IF(B145="","",VLOOKUP(B145,Teams!$A$12:$B$29,2,FALSE)),CONCATENATE("NC-",VLOOKUP(B145,'U17 Non Counters'!$G$3:$I$86,3,FALSE)))</f>
        <v>AAAC</v>
      </c>
      <c r="G145" s="50"/>
      <c r="J145" s="50" t="e">
        <f ca="1">IFERROR(INDIRECT("'"&amp;F145&amp;"'!H14"),VLOOKUP(B145,'U17 Non Counters'!$G$3:$I$86,2,FALSE))</f>
        <v>#N/A</v>
      </c>
    </row>
    <row r="146" spans="1:10" ht="15" x14ac:dyDescent="0.25">
      <c r="A146" s="50"/>
      <c r="B146" s="50">
        <f>'Lane Draws'!Z4</f>
        <v>5</v>
      </c>
      <c r="C146" s="50">
        <v>3</v>
      </c>
      <c r="D146" s="50" t="str">
        <f t="shared" ca="1" si="18"/>
        <v/>
      </c>
      <c r="E146" s="50" t="str">
        <f t="shared" ca="1" si="19"/>
        <v/>
      </c>
      <c r="F146" s="50" t="str">
        <f>IFERROR(IF(B146="","",VLOOKUP(B146,Teams!$A$12:$B$29,2,FALSE)),CONCATENATE("NC-",VLOOKUP(B146,'U17 Non Counters'!$G$3:$I$86,3,FALSE)))</f>
        <v>IH</v>
      </c>
      <c r="G146" s="50"/>
      <c r="J146" s="50" t="e">
        <f ca="1">IFERROR(INDIRECT("'"&amp;F146&amp;"'!H14"),VLOOKUP(B146,'U17 Non Counters'!$G$3:$I$86,2,FALSE))</f>
        <v>#N/A</v>
      </c>
    </row>
    <row r="147" spans="1:10" ht="15" x14ac:dyDescent="0.25">
      <c r="A147" s="50"/>
      <c r="B147" s="50">
        <f>'Lane Draws'!Z5</f>
        <v>4</v>
      </c>
      <c r="C147" s="50">
        <v>4</v>
      </c>
      <c r="D147" s="50" t="str">
        <f t="shared" ca="1" si="18"/>
        <v/>
      </c>
      <c r="E147" s="50" t="str">
        <f t="shared" ca="1" si="19"/>
        <v/>
      </c>
      <c r="F147" s="50" t="str">
        <f>IFERROR(IF(B147="","",VLOOKUP(B147,Teams!$A$12:$B$29,2,FALSE)),CONCATENATE("NC-",VLOOKUP(B147,'U17 Non Counters'!$G$3:$I$86,3,FALSE)))</f>
        <v>DHH</v>
      </c>
      <c r="G147" s="50"/>
      <c r="J147" s="50" t="e">
        <f ca="1">IFERROR(INDIRECT("'"&amp;F147&amp;"'!H14"),VLOOKUP(B147,'U17 Non Counters'!$G$3:$I$86,2,FALSE))</f>
        <v>#N/A</v>
      </c>
    </row>
    <row r="148" spans="1:10" ht="15" x14ac:dyDescent="0.25">
      <c r="A148" s="50"/>
      <c r="B148" s="50">
        <f>'Lane Draws'!Z6</f>
        <v>6</v>
      </c>
      <c r="C148" s="50">
        <v>5</v>
      </c>
      <c r="D148" s="50" t="str">
        <f t="shared" ca="1" si="18"/>
        <v/>
      </c>
      <c r="E148" s="50" t="str">
        <f t="shared" ca="1" si="19"/>
        <v/>
      </c>
      <c r="F148" s="50" t="str">
        <f>IFERROR(IF(B148="","",VLOOKUP(B148,Teams!$A$12:$B$29,2,FALSE)),CONCATENATE("NC-",VLOOKUP(B148,'U17 Non Counters'!$G$3:$I$86,3,FALSE)))</f>
        <v>ISA</v>
      </c>
      <c r="G148" s="50"/>
      <c r="J148" s="50" t="e">
        <f ca="1">IFERROR(INDIRECT("'"&amp;F148&amp;"'!H14"),VLOOKUP(B148,'U17 Non Counters'!$G$3:$I$86,2,FALSE))</f>
        <v>#N/A</v>
      </c>
    </row>
    <row r="149" spans="1:10" ht="15" x14ac:dyDescent="0.25">
      <c r="A149" s="50"/>
      <c r="B149" s="50">
        <f>'Lane Draws'!Z7</f>
        <v>2</v>
      </c>
      <c r="C149" s="50">
        <v>6</v>
      </c>
      <c r="D149" s="50" t="str">
        <f t="shared" ca="1" si="18"/>
        <v/>
      </c>
      <c r="E149" s="50" t="str">
        <f t="shared" ca="1" si="19"/>
        <v/>
      </c>
      <c r="F149" s="50" t="str">
        <f>IFERROR(IF(B149="","",VLOOKUP(B149,Teams!$A$12:$B$29,2,FALSE)),CONCATENATE("NC-",VLOOKUP(B149,'U17 Non Counters'!$G$3:$I$86,3,FALSE)))</f>
        <v>ADAC</v>
      </c>
      <c r="G149" s="50"/>
      <c r="J149" s="50" t="e">
        <f ca="1">IFERROR(INDIRECT("'"&amp;F149&amp;"'!H14"),VLOOKUP(B149,'U17 Non Counters'!$G$3:$I$86,2,FALSE))</f>
        <v>#N/A</v>
      </c>
    </row>
    <row r="150" spans="1:10" ht="15" x14ac:dyDescent="0.25">
      <c r="A150" s="50"/>
      <c r="B150" s="50">
        <f>'Lane Draws'!Z8</f>
        <v>8</v>
      </c>
      <c r="C150" s="50">
        <v>7</v>
      </c>
      <c r="D150" s="50" t="str">
        <f t="shared" ca="1" si="18"/>
        <v/>
      </c>
      <c r="E150" s="50" t="str">
        <f t="shared" ca="1" si="19"/>
        <v/>
      </c>
      <c r="F150" s="50" t="str">
        <f>IFERROR(IF(B150="","",VLOOKUP(B150,Teams!$A$12:$B$29,2,FALSE)),CONCATENATE("NC-",VLOOKUP(B150,'U17 Non Counters'!$G$3:$I$86,3,FALSE)))</f>
        <v>TN</v>
      </c>
      <c r="G150" s="50"/>
      <c r="J150" s="50" t="e">
        <f ca="1">IFERROR(INDIRECT("'"&amp;F150&amp;"'!H14"),VLOOKUP(B150,'U17 Non Counters'!$G$3:$I$86,2,FALSE))</f>
        <v>#N/A</v>
      </c>
    </row>
    <row r="151" spans="1:10" ht="15" x14ac:dyDescent="0.25">
      <c r="A151" s="50"/>
      <c r="B151" s="50">
        <f>'Lane Draws'!Z9</f>
        <v>3</v>
      </c>
      <c r="C151" s="50">
        <v>8</v>
      </c>
      <c r="D151" s="50" t="str">
        <f t="shared" ca="1" si="18"/>
        <v/>
      </c>
      <c r="E151" s="50" t="str">
        <f t="shared" ca="1" si="19"/>
        <v/>
      </c>
      <c r="F151" s="50" t="str">
        <f>IFERROR(IF(B151="","",VLOOKUP(B151,Teams!$A$12:$B$29,2,FALSE)),CONCATENATE("NC-",VLOOKUP(B151,'U17 Non Counters'!$G$3:$I$86,3,FALSE)))</f>
        <v>BSAC</v>
      </c>
      <c r="G151" s="50"/>
      <c r="J151" s="50" t="e">
        <f ca="1">IFERROR(INDIRECT("'"&amp;F151&amp;"'!H14"),VLOOKUP(B151,'U17 Non Counters'!$G$3:$I$86,2,FALSE))</f>
        <v>#N/A</v>
      </c>
    </row>
    <row r="153" spans="1:10" ht="15" x14ac:dyDescent="0.25">
      <c r="A153" s="51" t="s">
        <v>52</v>
      </c>
      <c r="B153" s="51" t="s">
        <v>66</v>
      </c>
      <c r="C153" s="51" t="s">
        <v>54</v>
      </c>
      <c r="D153" s="51" t="s">
        <v>55</v>
      </c>
      <c r="E153" s="52"/>
      <c r="F153" s="52"/>
      <c r="G153" s="52"/>
    </row>
    <row r="154" spans="1:10" ht="15" x14ac:dyDescent="0.25">
      <c r="A154" s="50">
        <v>5</v>
      </c>
      <c r="B154" s="50">
        <v>1</v>
      </c>
      <c r="C154" s="50">
        <v>2</v>
      </c>
      <c r="D154" s="50" t="s">
        <v>79</v>
      </c>
      <c r="E154" s="50"/>
      <c r="F154" s="50"/>
      <c r="G154" s="50"/>
    </row>
    <row r="155" spans="1:10" ht="15" x14ac:dyDescent="0.25">
      <c r="A155" s="51" t="s">
        <v>56</v>
      </c>
      <c r="B155" s="51" t="s">
        <v>57</v>
      </c>
      <c r="C155" s="51" t="s">
        <v>58</v>
      </c>
      <c r="D155" s="51" t="s">
        <v>59</v>
      </c>
      <c r="E155" s="51" t="s">
        <v>60</v>
      </c>
      <c r="F155" s="51" t="s">
        <v>61</v>
      </c>
      <c r="G155" s="52"/>
    </row>
    <row r="156" spans="1:10" ht="15" x14ac:dyDescent="0.25">
      <c r="A156" s="50"/>
      <c r="B156" s="50">
        <f>'Lane Draws'!AC2</f>
        <v>77</v>
      </c>
      <c r="C156" s="50">
        <v>1</v>
      </c>
      <c r="D156" s="50" t="str">
        <f ca="1">IFERROR(RIGHT(J156,LEN(J156)-SEARCH(" ",J156,1)),"")</f>
        <v/>
      </c>
      <c r="E156" s="50" t="str">
        <f ca="1">IFERROR(LEFT(J156,SEARCH(" ",J156,1)),"")</f>
        <v/>
      </c>
      <c r="F156" s="50" t="str">
        <f>IFERROR(IF(B156="","",VLOOKUP(B156,Teams!$A$12:$B$29,2,FALSE)),CONCATENATE("NC-",VLOOKUP(B156,'U17 Non Counters'!$G$3:$I$86,3,FALSE)))</f>
        <v>MAC_PSH</v>
      </c>
      <c r="G156" s="50"/>
      <c r="J156" s="50" t="e">
        <f ca="1">IFERROR(INDIRECT("'"&amp;F156&amp;"'!H15"),VLOOKUP(B156,'U17 Non Counters'!$G$3:$I$86,2,FALSE))</f>
        <v>#N/A</v>
      </c>
    </row>
    <row r="157" spans="1:10" ht="15" x14ac:dyDescent="0.25">
      <c r="A157" s="50"/>
      <c r="B157" s="50">
        <f>'Lane Draws'!AC3</f>
        <v>11</v>
      </c>
      <c r="C157" s="50">
        <v>2</v>
      </c>
      <c r="D157" s="50" t="str">
        <f t="shared" ref="D157:D163" ca="1" si="20">IFERROR(RIGHT(J157,LEN(J157)-SEARCH(" ",J157,1)),"")</f>
        <v/>
      </c>
      <c r="E157" s="50" t="str">
        <f t="shared" ref="E157:E163" ca="1" si="21">IFERROR(LEFT(J157,SEARCH(" ",J157,1)),"")</f>
        <v/>
      </c>
      <c r="F157" s="50" t="str">
        <f>IFERROR(IF(B157="","",VLOOKUP(B157,Teams!$A$12:$B$29,2,FALSE)),CONCATENATE("NC-",VLOOKUP(B157,'U17 Non Counters'!$G$3:$I$86,3,FALSE)))</f>
        <v>AAAC</v>
      </c>
      <c r="G157" s="50"/>
      <c r="J157" s="50" t="e">
        <f ca="1">IFERROR(INDIRECT("'"&amp;F157&amp;"'!H15"),VLOOKUP(B157,'U17 Non Counters'!$G$3:$I$86,2,FALSE))</f>
        <v>#N/A</v>
      </c>
    </row>
    <row r="158" spans="1:10" ht="15" x14ac:dyDescent="0.25">
      <c r="A158" s="50"/>
      <c r="B158" s="50">
        <f>'Lane Draws'!AC4</f>
        <v>55</v>
      </c>
      <c r="C158" s="50">
        <v>3</v>
      </c>
      <c r="D158" s="50" t="str">
        <f t="shared" ca="1" si="20"/>
        <v/>
      </c>
      <c r="E158" s="50" t="str">
        <f t="shared" ca="1" si="21"/>
        <v/>
      </c>
      <c r="F158" s="50" t="str">
        <f>IFERROR(IF(B158="","",VLOOKUP(B158,Teams!$A$12:$B$29,2,FALSE)),CONCATENATE("NC-",VLOOKUP(B158,'U17 Non Counters'!$G$3:$I$86,3,FALSE)))</f>
        <v>IH</v>
      </c>
      <c r="G158" s="50"/>
      <c r="J158" s="50" t="e">
        <f ca="1">IFERROR(INDIRECT("'"&amp;F158&amp;"'!H15"),VLOOKUP(B158,'U17 Non Counters'!$G$3:$I$86,2,FALSE))</f>
        <v>#N/A</v>
      </c>
    </row>
    <row r="159" spans="1:10" ht="15" x14ac:dyDescent="0.25">
      <c r="A159" s="50"/>
      <c r="B159" s="50">
        <f>'Lane Draws'!AC5</f>
        <v>44</v>
      </c>
      <c r="C159" s="50">
        <v>4</v>
      </c>
      <c r="D159" s="50" t="str">
        <f t="shared" ca="1" si="20"/>
        <v/>
      </c>
      <c r="E159" s="50" t="str">
        <f t="shared" ca="1" si="21"/>
        <v/>
      </c>
      <c r="F159" s="50" t="str">
        <f>IFERROR(IF(B159="","",VLOOKUP(B159,Teams!$A$12:$B$29,2,FALSE)),CONCATENATE("NC-",VLOOKUP(B159,'U17 Non Counters'!$G$3:$I$86,3,FALSE)))</f>
        <v>DHH</v>
      </c>
      <c r="G159" s="50"/>
      <c r="J159" s="50" t="e">
        <f ca="1">IFERROR(INDIRECT("'"&amp;F159&amp;"'!H15"),VLOOKUP(B159,'U17 Non Counters'!$G$3:$I$86,2,FALSE))</f>
        <v>#N/A</v>
      </c>
    </row>
    <row r="160" spans="1:10" ht="15" x14ac:dyDescent="0.25">
      <c r="A160" s="50"/>
      <c r="B160" s="50">
        <f>'Lane Draws'!AC6</f>
        <v>66</v>
      </c>
      <c r="C160" s="50">
        <v>5</v>
      </c>
      <c r="D160" s="50" t="str">
        <f t="shared" ca="1" si="20"/>
        <v/>
      </c>
      <c r="E160" s="50" t="str">
        <f t="shared" ca="1" si="21"/>
        <v/>
      </c>
      <c r="F160" s="50" t="str">
        <f>IFERROR(IF(B160="","",VLOOKUP(B160,Teams!$A$12:$B$29,2,FALSE)),CONCATENATE("NC-",VLOOKUP(B160,'U17 Non Counters'!$G$3:$I$86,3,FALSE)))</f>
        <v>ISA</v>
      </c>
      <c r="G160" s="50"/>
      <c r="J160" s="50" t="e">
        <f ca="1">IFERROR(INDIRECT("'"&amp;F160&amp;"'!H15"),VLOOKUP(B160,'U17 Non Counters'!$G$3:$I$86,2,FALSE))</f>
        <v>#N/A</v>
      </c>
    </row>
    <row r="161" spans="1:10" ht="15" x14ac:dyDescent="0.25">
      <c r="A161" s="50"/>
      <c r="B161" s="50">
        <f>'Lane Draws'!AC7</f>
        <v>22</v>
      </c>
      <c r="C161" s="50">
        <v>6</v>
      </c>
      <c r="D161" s="50" t="str">
        <f t="shared" ca="1" si="20"/>
        <v/>
      </c>
      <c r="E161" s="50" t="str">
        <f t="shared" ca="1" si="21"/>
        <v/>
      </c>
      <c r="F161" s="50" t="str">
        <f>IFERROR(IF(B161="","",VLOOKUP(B161,Teams!$A$12:$B$29,2,FALSE)),CONCATENATE("NC-",VLOOKUP(B161,'U17 Non Counters'!$G$3:$I$86,3,FALSE)))</f>
        <v>ADAC</v>
      </c>
      <c r="G161" s="50"/>
      <c r="J161" s="50" t="e">
        <f ca="1">IFERROR(INDIRECT("'"&amp;F161&amp;"'!H15"),VLOOKUP(B161,'U17 Non Counters'!$G$3:$I$86,2,FALSE))</f>
        <v>#N/A</v>
      </c>
    </row>
    <row r="162" spans="1:10" ht="15" x14ac:dyDescent="0.25">
      <c r="A162" s="50"/>
      <c r="B162" s="50">
        <f>'Lane Draws'!AC8</f>
        <v>88</v>
      </c>
      <c r="C162" s="50">
        <v>7</v>
      </c>
      <c r="D162" s="50" t="str">
        <f t="shared" ca="1" si="20"/>
        <v/>
      </c>
      <c r="E162" s="50" t="str">
        <f t="shared" ca="1" si="21"/>
        <v/>
      </c>
      <c r="F162" s="50" t="str">
        <f>IFERROR(IF(B162="","",VLOOKUP(B162,Teams!$A$12:$B$29,2,FALSE)),CONCATENATE("NC-",VLOOKUP(B162,'U17 Non Counters'!$G$3:$I$86,3,FALSE)))</f>
        <v>TN</v>
      </c>
      <c r="G162" s="50"/>
      <c r="J162" s="50" t="e">
        <f ca="1">IFERROR(INDIRECT("'"&amp;F162&amp;"'!H15"),VLOOKUP(B162,'U17 Non Counters'!$G$3:$I$86,2,FALSE))</f>
        <v>#N/A</v>
      </c>
    </row>
    <row r="163" spans="1:10" ht="15" x14ac:dyDescent="0.25">
      <c r="A163" s="50"/>
      <c r="B163" s="50">
        <f>'Lane Draws'!AC9</f>
        <v>33</v>
      </c>
      <c r="C163" s="50">
        <v>8</v>
      </c>
      <c r="D163" s="50" t="str">
        <f t="shared" ca="1" si="20"/>
        <v/>
      </c>
      <c r="E163" s="50" t="str">
        <f t="shared" ca="1" si="21"/>
        <v/>
      </c>
      <c r="F163" s="50" t="str">
        <f>IFERROR(IF(B163="","",VLOOKUP(B163,Teams!$A$12:$B$29,2,FALSE)),CONCATENATE("NC-",VLOOKUP(B163,'U17 Non Counters'!$G$3:$I$86,3,FALSE)))</f>
        <v>BSAC</v>
      </c>
      <c r="G163" s="50"/>
      <c r="J163" s="50" t="e">
        <f ca="1">IFERROR(INDIRECT("'"&amp;F163&amp;"'!H15"),VLOOKUP(B163,'U17 Non Counters'!$G$3:$I$86,2,FALSE))</f>
        <v>#N/A</v>
      </c>
    </row>
    <row r="165" spans="1:10" ht="15" x14ac:dyDescent="0.25">
      <c r="A165" s="51" t="s">
        <v>52</v>
      </c>
      <c r="B165" s="51" t="s">
        <v>66</v>
      </c>
      <c r="C165" s="51" t="s">
        <v>54</v>
      </c>
      <c r="D165" s="51" t="s">
        <v>55</v>
      </c>
      <c r="E165" s="51"/>
      <c r="F165" s="51"/>
      <c r="G165" s="50"/>
    </row>
    <row r="166" spans="1:10" ht="15" x14ac:dyDescent="0.25">
      <c r="A166" s="50">
        <v>6</v>
      </c>
      <c r="B166" s="50">
        <v>1</v>
      </c>
      <c r="C166" s="50">
        <v>3</v>
      </c>
      <c r="D166" s="50" t="s">
        <v>80</v>
      </c>
      <c r="E166" s="50"/>
      <c r="F166" s="50"/>
      <c r="G166" s="50"/>
    </row>
    <row r="167" spans="1:10" ht="15" x14ac:dyDescent="0.25">
      <c r="A167" s="51" t="s">
        <v>56</v>
      </c>
      <c r="B167" s="51" t="s">
        <v>57</v>
      </c>
      <c r="C167" s="51" t="s">
        <v>58</v>
      </c>
      <c r="D167" s="51" t="s">
        <v>59</v>
      </c>
      <c r="E167" s="51" t="s">
        <v>60</v>
      </c>
      <c r="F167" s="51" t="s">
        <v>61</v>
      </c>
      <c r="G167" s="50"/>
    </row>
    <row r="168" spans="1:10" ht="15" x14ac:dyDescent="0.25">
      <c r="A168" s="50"/>
      <c r="B168" s="50">
        <f>'Lane Draws'!AF2</f>
        <v>7</v>
      </c>
      <c r="C168" s="50">
        <v>1</v>
      </c>
      <c r="D168" s="50" t="str">
        <f ca="1">IFERROR(RIGHT(J168,LEN(J168)-SEARCH(" ",J168,1)),"")</f>
        <v/>
      </c>
      <c r="E168" s="50" t="str">
        <f ca="1">IFERROR(LEFT(J168,SEARCH(" ",J168,1)),"")</f>
        <v/>
      </c>
      <c r="F168" s="50" t="str">
        <f>IFERROR(IF(B168="","",VLOOKUP(B168,Teams!$A$12:$B$29,2,FALSE)),CONCATENATE("NC-",VLOOKUP(B168,'U17 Non Counters'!$B$3:$D$86,3,FALSE)))</f>
        <v>MAC_PSH</v>
      </c>
      <c r="G168" s="50"/>
      <c r="J168" s="50" t="e">
        <f ca="1">IFERROR(INDIRECT("'"&amp;F168&amp;"'!D14"),VLOOKUP(B168,'U17 Non Counters'!$B$3:$D$86,2,FALSE))</f>
        <v>#N/A</v>
      </c>
    </row>
    <row r="169" spans="1:10" ht="15" x14ac:dyDescent="0.25">
      <c r="A169" s="50"/>
      <c r="B169" s="50">
        <f>'Lane Draws'!AF3</f>
        <v>1</v>
      </c>
      <c r="C169" s="50">
        <v>2</v>
      </c>
      <c r="D169" s="50" t="str">
        <f t="shared" ref="D169:D183" ca="1" si="22">IFERROR(RIGHT(J169,LEN(J169)-SEARCH(" ",J169,1)),"")</f>
        <v/>
      </c>
      <c r="E169" s="50" t="str">
        <f t="shared" ref="E169:E183" ca="1" si="23">IFERROR(LEFT(J169,SEARCH(" ",J169,1)),"")</f>
        <v/>
      </c>
      <c r="F169" s="50" t="str">
        <f>IFERROR(IF(B169="","",VLOOKUP(B169,Teams!$A$12:$B$29,2,FALSE)),CONCATENATE("NC-",VLOOKUP(B169,'U17 Non Counters'!$B$3:$D$86,3,FALSE)))</f>
        <v>AAAC</v>
      </c>
      <c r="G169" s="50"/>
      <c r="J169" s="50" t="e">
        <f ca="1">IFERROR(INDIRECT("'"&amp;F169&amp;"'!D14"),VLOOKUP(B169,'U17 Non Counters'!$B$3:$D$86,2,FALSE))</f>
        <v>#N/A</v>
      </c>
    </row>
    <row r="170" spans="1:10" ht="15" x14ac:dyDescent="0.25">
      <c r="A170" s="50"/>
      <c r="B170" s="50">
        <f>'Lane Draws'!AF4</f>
        <v>5</v>
      </c>
      <c r="C170" s="50">
        <v>3</v>
      </c>
      <c r="D170" s="50" t="str">
        <f t="shared" ca="1" si="22"/>
        <v/>
      </c>
      <c r="E170" s="50" t="str">
        <f t="shared" ca="1" si="23"/>
        <v/>
      </c>
      <c r="F170" s="50" t="str">
        <f>IFERROR(IF(B170="","",VLOOKUP(B170,Teams!$A$12:$B$29,2,FALSE)),CONCATENATE("NC-",VLOOKUP(B170,'U17 Non Counters'!$B$3:$D$86,3,FALSE)))</f>
        <v>IH</v>
      </c>
      <c r="G170" s="50"/>
      <c r="J170" s="50" t="e">
        <f ca="1">IFERROR(INDIRECT("'"&amp;F170&amp;"'!D14"),VLOOKUP(B170,'U17 Non Counters'!$B$3:$D$86,2,FALSE))</f>
        <v>#N/A</v>
      </c>
    </row>
    <row r="171" spans="1:10" ht="15" x14ac:dyDescent="0.25">
      <c r="A171" s="50"/>
      <c r="B171" s="50">
        <f>'Lane Draws'!AF5</f>
        <v>4</v>
      </c>
      <c r="C171" s="50">
        <v>4</v>
      </c>
      <c r="D171" s="50" t="str">
        <f t="shared" ca="1" si="22"/>
        <v/>
      </c>
      <c r="E171" s="50" t="str">
        <f t="shared" ca="1" si="23"/>
        <v/>
      </c>
      <c r="F171" s="50" t="str">
        <f>IFERROR(IF(B171="","",VLOOKUP(B171,Teams!$A$12:$B$29,2,FALSE)),CONCATENATE("NC-",VLOOKUP(B171,'U17 Non Counters'!$B$3:$D$86,3,FALSE)))</f>
        <v>DHH</v>
      </c>
      <c r="G171" s="50"/>
      <c r="J171" s="50" t="e">
        <f ca="1">IFERROR(INDIRECT("'"&amp;F171&amp;"'!D14"),VLOOKUP(B171,'U17 Non Counters'!$B$3:$D$86,2,FALSE))</f>
        <v>#N/A</v>
      </c>
    </row>
    <row r="172" spans="1:10" ht="15" x14ac:dyDescent="0.25">
      <c r="A172" s="50"/>
      <c r="B172" s="50">
        <f>'Lane Draws'!AF6</f>
        <v>6</v>
      </c>
      <c r="C172" s="50">
        <v>5</v>
      </c>
      <c r="D172" s="50" t="str">
        <f t="shared" ca="1" si="22"/>
        <v/>
      </c>
      <c r="E172" s="50" t="str">
        <f t="shared" ca="1" si="23"/>
        <v/>
      </c>
      <c r="F172" s="50" t="str">
        <f>IFERROR(IF(B172="","",VLOOKUP(B172,Teams!$A$12:$B$29,2,FALSE)),CONCATENATE("NC-",VLOOKUP(B172,'U17 Non Counters'!$B$3:$D$86,3,FALSE)))</f>
        <v>ISA</v>
      </c>
      <c r="G172" s="50"/>
      <c r="J172" s="50" t="e">
        <f ca="1">IFERROR(INDIRECT("'"&amp;F172&amp;"'!D14"),VLOOKUP(B172,'U17 Non Counters'!$B$3:$D$86,2,FALSE))</f>
        <v>#N/A</v>
      </c>
    </row>
    <row r="173" spans="1:10" ht="15" x14ac:dyDescent="0.25">
      <c r="A173" s="50"/>
      <c r="B173" s="50">
        <f>'Lane Draws'!AF7</f>
        <v>2</v>
      </c>
      <c r="C173" s="50">
        <v>6</v>
      </c>
      <c r="D173" s="50" t="str">
        <f t="shared" ca="1" si="22"/>
        <v/>
      </c>
      <c r="E173" s="50" t="str">
        <f t="shared" ca="1" si="23"/>
        <v/>
      </c>
      <c r="F173" s="50" t="str">
        <f>IFERROR(IF(B173="","",VLOOKUP(B173,Teams!$A$12:$B$29,2,FALSE)),CONCATENATE("NC-",VLOOKUP(B173,'U17 Non Counters'!$B$3:$D$86,3,FALSE)))</f>
        <v>ADAC</v>
      </c>
      <c r="G173" s="50"/>
      <c r="J173" s="50" t="e">
        <f ca="1">IFERROR(INDIRECT("'"&amp;F173&amp;"'!D14"),VLOOKUP(B173,'U17 Non Counters'!$B$3:$D$86,2,FALSE))</f>
        <v>#N/A</v>
      </c>
    </row>
    <row r="174" spans="1:10" ht="15" x14ac:dyDescent="0.25">
      <c r="A174" s="50"/>
      <c r="B174" s="50">
        <f>'Lane Draws'!AF8</f>
        <v>8</v>
      </c>
      <c r="C174" s="50">
        <v>7</v>
      </c>
      <c r="D174" s="50" t="str">
        <f t="shared" ca="1" si="22"/>
        <v/>
      </c>
      <c r="E174" s="50" t="str">
        <f t="shared" ca="1" si="23"/>
        <v/>
      </c>
      <c r="F174" s="50" t="str">
        <f>IFERROR(IF(B174="","",VLOOKUP(B174,Teams!$A$12:$B$29,2,FALSE)),CONCATENATE("NC-",VLOOKUP(B174,'U17 Non Counters'!$B$3:$D$86,3,FALSE)))</f>
        <v>TN</v>
      </c>
      <c r="G174" s="50"/>
      <c r="J174" s="50" t="e">
        <f ca="1">IFERROR(INDIRECT("'"&amp;F174&amp;"'!D14"),VLOOKUP(B174,'U17 Non Counters'!$B$3:$D$86,2,FALSE))</f>
        <v>#N/A</v>
      </c>
    </row>
    <row r="175" spans="1:10" ht="15" x14ac:dyDescent="0.25">
      <c r="A175" s="50"/>
      <c r="B175" s="50">
        <f>'Lane Draws'!AF9</f>
        <v>3</v>
      </c>
      <c r="C175" s="50">
        <v>8</v>
      </c>
      <c r="D175" s="50" t="str">
        <f t="shared" ca="1" si="22"/>
        <v/>
      </c>
      <c r="E175" s="50" t="str">
        <f t="shared" ca="1" si="23"/>
        <v/>
      </c>
      <c r="F175" s="50" t="str">
        <f>IFERROR(IF(B175="","",VLOOKUP(B175,Teams!$A$12:$B$29,2,FALSE)),CONCATENATE("NC-",VLOOKUP(B175,'U17 Non Counters'!$B$3:$D$86,3,FALSE)))</f>
        <v>BSAC</v>
      </c>
      <c r="G175" s="50"/>
      <c r="J175" s="50" t="e">
        <f ca="1">IFERROR(INDIRECT("'"&amp;F175&amp;"'!D14"),VLOOKUP(B175,'U17 Non Counters'!$B$3:$D$86,2,FALSE))</f>
        <v>#N/A</v>
      </c>
    </row>
    <row r="176" spans="1:10" ht="15" x14ac:dyDescent="0.25">
      <c r="A176" s="50"/>
      <c r="B176" s="50">
        <f>'Lane Draws'!AI2</f>
        <v>77</v>
      </c>
      <c r="C176" s="50">
        <v>9</v>
      </c>
      <c r="D176" s="50" t="str">
        <f t="shared" ca="1" si="22"/>
        <v/>
      </c>
      <c r="E176" s="50" t="str">
        <f t="shared" ca="1" si="23"/>
        <v/>
      </c>
      <c r="F176" s="50" t="str">
        <f>IFERROR(IF(B176="","",VLOOKUP(B176,Teams!$A$12:$B$29,2,FALSE)),CONCATENATE("NC-",VLOOKUP(B176,'U17 Non Counters'!$B$3:$D$86,3,FALSE)))</f>
        <v>MAC_PSH</v>
      </c>
      <c r="G176" s="50"/>
      <c r="J176" s="50" t="e">
        <f ca="1">IFERROR(INDIRECT("'"&amp;F176&amp;"'!D15"),VLOOKUP(B176,'U17 Non Counters'!$B$3:$D$86,2,FALSE))</f>
        <v>#N/A</v>
      </c>
    </row>
    <row r="177" spans="1:10" ht="15" x14ac:dyDescent="0.25">
      <c r="A177" s="50"/>
      <c r="B177" s="50">
        <f>'Lane Draws'!AI3</f>
        <v>11</v>
      </c>
      <c r="C177" s="50">
        <v>10</v>
      </c>
      <c r="D177" s="50" t="str">
        <f t="shared" ca="1" si="22"/>
        <v/>
      </c>
      <c r="E177" s="50" t="str">
        <f t="shared" ca="1" si="23"/>
        <v/>
      </c>
      <c r="F177" s="50" t="str">
        <f>IFERROR(IF(B177="","",VLOOKUP(B177,Teams!$A$12:$B$29,2,FALSE)),CONCATENATE("NC-",VLOOKUP(B177,'U17 Non Counters'!$B$3:$D$86,3,FALSE)))</f>
        <v>AAAC</v>
      </c>
      <c r="G177" s="50"/>
      <c r="J177" s="50" t="e">
        <f ca="1">IFERROR(INDIRECT("'"&amp;F177&amp;"'!D15"),VLOOKUP(B177,'U17 Non Counters'!$B$3:$D$86,2,FALSE))</f>
        <v>#N/A</v>
      </c>
    </row>
    <row r="178" spans="1:10" ht="15" x14ac:dyDescent="0.25">
      <c r="A178" s="50"/>
      <c r="B178" s="50">
        <f>'Lane Draws'!AI4</f>
        <v>55</v>
      </c>
      <c r="C178" s="50">
        <v>11</v>
      </c>
      <c r="D178" s="50" t="str">
        <f t="shared" ca="1" si="22"/>
        <v/>
      </c>
      <c r="E178" s="50" t="str">
        <f t="shared" ca="1" si="23"/>
        <v/>
      </c>
      <c r="F178" s="50" t="str">
        <f>IFERROR(IF(B178="","",VLOOKUP(B178,Teams!$A$12:$B$29,2,FALSE)),CONCATENATE("NC-",VLOOKUP(B178,'U17 Non Counters'!$B$3:$D$86,3,FALSE)))</f>
        <v>IH</v>
      </c>
      <c r="G178" s="50"/>
      <c r="J178" s="50" t="e">
        <f ca="1">IFERROR(INDIRECT("'"&amp;F178&amp;"'!D15"),VLOOKUP(B178,'U17 Non Counters'!$B$3:$D$86,2,FALSE))</f>
        <v>#N/A</v>
      </c>
    </row>
    <row r="179" spans="1:10" ht="15" x14ac:dyDescent="0.25">
      <c r="A179" s="50"/>
      <c r="B179" s="50">
        <f>'Lane Draws'!AI5</f>
        <v>44</v>
      </c>
      <c r="C179" s="50">
        <v>12</v>
      </c>
      <c r="D179" s="50" t="str">
        <f t="shared" ca="1" si="22"/>
        <v/>
      </c>
      <c r="E179" s="50" t="str">
        <f t="shared" ca="1" si="23"/>
        <v/>
      </c>
      <c r="F179" s="50" t="str">
        <f>IFERROR(IF(B179="","",VLOOKUP(B179,Teams!$A$12:$B$29,2,FALSE)),CONCATENATE("NC-",VLOOKUP(B179,'U17 Non Counters'!$B$3:$D$86,3,FALSE)))</f>
        <v>DHH</v>
      </c>
      <c r="G179" s="50"/>
      <c r="J179" s="50" t="e">
        <f ca="1">IFERROR(INDIRECT("'"&amp;F179&amp;"'!D15"),VLOOKUP(B179,'U17 Non Counters'!$B$3:$D$86,2,FALSE))</f>
        <v>#N/A</v>
      </c>
    </row>
    <row r="180" spans="1:10" ht="15" x14ac:dyDescent="0.25">
      <c r="A180" s="50"/>
      <c r="B180" s="50">
        <f>'Lane Draws'!AI6</f>
        <v>66</v>
      </c>
      <c r="C180" s="50">
        <v>13</v>
      </c>
      <c r="D180" s="50" t="str">
        <f t="shared" ca="1" si="22"/>
        <v/>
      </c>
      <c r="E180" s="50" t="str">
        <f t="shared" ca="1" si="23"/>
        <v/>
      </c>
      <c r="F180" s="50" t="str">
        <f>IFERROR(IF(B180="","",VLOOKUP(B180,Teams!$A$12:$B$29,2,FALSE)),CONCATENATE("NC-",VLOOKUP(B180,'U17 Non Counters'!$B$3:$D$86,3,FALSE)))</f>
        <v>ISA</v>
      </c>
      <c r="G180" s="50"/>
      <c r="J180" s="50" t="e">
        <f ca="1">IFERROR(INDIRECT("'"&amp;F180&amp;"'!D15"),VLOOKUP(B180,'U17 Non Counters'!$B$3:$D$86,2,FALSE))</f>
        <v>#N/A</v>
      </c>
    </row>
    <row r="181" spans="1:10" ht="15" x14ac:dyDescent="0.25">
      <c r="A181" s="50"/>
      <c r="B181" s="50">
        <f>'Lane Draws'!AI7</f>
        <v>22</v>
      </c>
      <c r="C181" s="50">
        <v>14</v>
      </c>
      <c r="D181" s="50" t="str">
        <f t="shared" ca="1" si="22"/>
        <v/>
      </c>
      <c r="E181" s="50" t="str">
        <f t="shared" ca="1" si="23"/>
        <v/>
      </c>
      <c r="F181" s="50" t="str">
        <f>IFERROR(IF(B181="","",VLOOKUP(B181,Teams!$A$12:$B$29,2,FALSE)),CONCATENATE("NC-",VLOOKUP(B181,'U17 Non Counters'!$B$3:$D$86,3,FALSE)))</f>
        <v>ADAC</v>
      </c>
      <c r="G181" s="50"/>
      <c r="J181" s="50" t="e">
        <f ca="1">IFERROR(INDIRECT("'"&amp;F181&amp;"'!D15"),VLOOKUP(B181,'U17 Non Counters'!$B$3:$D$86,2,FALSE))</f>
        <v>#N/A</v>
      </c>
    </row>
    <row r="182" spans="1:10" ht="15" x14ac:dyDescent="0.25">
      <c r="A182" s="50"/>
      <c r="B182" s="50">
        <f>'Lane Draws'!AI8</f>
        <v>88</v>
      </c>
      <c r="C182" s="50">
        <v>15</v>
      </c>
      <c r="D182" s="50" t="str">
        <f t="shared" ca="1" si="22"/>
        <v/>
      </c>
      <c r="E182" s="50" t="str">
        <f t="shared" ca="1" si="23"/>
        <v/>
      </c>
      <c r="F182" s="50" t="str">
        <f>IFERROR(IF(B182="","",VLOOKUP(B182,Teams!$A$12:$B$29,2,FALSE)),CONCATENATE("NC-",VLOOKUP(B182,'U17 Non Counters'!$B$3:$D$86,3,FALSE)))</f>
        <v>TN</v>
      </c>
      <c r="G182" s="50"/>
      <c r="J182" s="50" t="e">
        <f ca="1">IFERROR(INDIRECT("'"&amp;F182&amp;"'!D15"),VLOOKUP(B182,'U17 Non Counters'!$B$3:$D$86,2,FALSE))</f>
        <v>#N/A</v>
      </c>
    </row>
    <row r="183" spans="1:10" ht="15" x14ac:dyDescent="0.25">
      <c r="A183" s="50"/>
      <c r="B183" s="50">
        <f>'Lane Draws'!AI9</f>
        <v>33</v>
      </c>
      <c r="C183" s="50">
        <v>16</v>
      </c>
      <c r="D183" s="50" t="str">
        <f t="shared" ca="1" si="22"/>
        <v/>
      </c>
      <c r="E183" s="50" t="str">
        <f t="shared" ca="1" si="23"/>
        <v/>
      </c>
      <c r="F183" s="50" t="str">
        <f>IFERROR(IF(B183="","",VLOOKUP(B183,Teams!$A$12:$B$29,2,FALSE)),CONCATENATE("NC-",VLOOKUP(B183,'U17 Non Counters'!$B$3:$D$86,3,FALSE)))</f>
        <v>BSAC</v>
      </c>
      <c r="G183" s="50"/>
      <c r="J183" s="50" t="e">
        <f ca="1">IFERROR(INDIRECT("'"&amp;F183&amp;"'!D15"),VLOOKUP(B183,'U17 Non Counters'!$B$3:$D$86,2,FALSE))</f>
        <v>#N/A</v>
      </c>
    </row>
    <row r="185" spans="1:10" ht="15" x14ac:dyDescent="0.25">
      <c r="A185" s="51" t="s">
        <v>52</v>
      </c>
      <c r="B185" s="51" t="s">
        <v>66</v>
      </c>
      <c r="C185" s="51" t="s">
        <v>54</v>
      </c>
      <c r="D185" s="51" t="s">
        <v>55</v>
      </c>
      <c r="E185" s="51"/>
      <c r="F185" s="51"/>
      <c r="G185" s="50"/>
    </row>
    <row r="186" spans="1:10" ht="15" x14ac:dyDescent="0.25">
      <c r="A186" s="50">
        <v>6</v>
      </c>
      <c r="B186" s="50">
        <v>1</v>
      </c>
      <c r="C186" s="50">
        <v>1</v>
      </c>
      <c r="D186" s="50" t="s">
        <v>81</v>
      </c>
      <c r="E186" s="50"/>
      <c r="F186" s="50"/>
      <c r="G186" s="50"/>
    </row>
    <row r="187" spans="1:10" ht="15" x14ac:dyDescent="0.25">
      <c r="A187" s="51" t="s">
        <v>56</v>
      </c>
      <c r="B187" s="51" t="s">
        <v>57</v>
      </c>
      <c r="C187" s="51" t="s">
        <v>58</v>
      </c>
      <c r="D187" s="51" t="s">
        <v>59</v>
      </c>
      <c r="E187" s="51" t="s">
        <v>60</v>
      </c>
      <c r="F187" s="51" t="s">
        <v>61</v>
      </c>
      <c r="G187" s="50"/>
    </row>
    <row r="188" spans="1:10" ht="15" x14ac:dyDescent="0.25">
      <c r="A188" s="50"/>
      <c r="B188" s="50">
        <f>'Lane Draws'!AF2</f>
        <v>7</v>
      </c>
      <c r="C188" s="50">
        <v>1</v>
      </c>
      <c r="D188" s="50" t="str">
        <f ca="1">IFERROR(RIGHT(J188,LEN(J188)-SEARCH(" ",J188,1)),"")</f>
        <v/>
      </c>
      <c r="E188" s="50" t="str">
        <f ca="1">IFERROR(LEFT(J188,SEARCH(" ",J188,1)),"")</f>
        <v/>
      </c>
      <c r="F188" s="50" t="str">
        <f>IFERROR(IF(B188="","",VLOOKUP(B188,Teams!$A$12:$B$29,2,FALSE)),CONCATENATE("NC-",VLOOKUP(B188,'U17 Non Counters'!$B$3:$D$86,3,FALSE)))</f>
        <v>MAC_PSH</v>
      </c>
      <c r="G188" s="50"/>
      <c r="J188" s="50" t="e">
        <f ca="1">IFERROR(INDIRECT("'"&amp;F188&amp;"'!D14"),VLOOKUP(B188,'U17 Non Counters'!$B$3:$D$86,2,FALSE))</f>
        <v>#N/A</v>
      </c>
    </row>
    <row r="189" spans="1:10" ht="15" x14ac:dyDescent="0.25">
      <c r="A189" s="50"/>
      <c r="B189" s="50">
        <f>'Lane Draws'!AF3</f>
        <v>1</v>
      </c>
      <c r="C189" s="50">
        <v>2</v>
      </c>
      <c r="D189" s="50" t="str">
        <f t="shared" ref="D189:D195" ca="1" si="24">IFERROR(RIGHT(J189,LEN(J189)-SEARCH(" ",J189,1)),"")</f>
        <v/>
      </c>
      <c r="E189" s="50" t="str">
        <f t="shared" ref="E189:E195" ca="1" si="25">IFERROR(LEFT(J189,SEARCH(" ",J189,1)),"")</f>
        <v/>
      </c>
      <c r="F189" s="50" t="str">
        <f>IFERROR(IF(B189="","",VLOOKUP(B189,Teams!$A$12:$B$29,2,FALSE)),CONCATENATE("NC-",VLOOKUP(B189,'U17 Non Counters'!$B$3:$D$86,3,FALSE)))</f>
        <v>AAAC</v>
      </c>
      <c r="G189" s="50"/>
      <c r="J189" s="50" t="e">
        <f ca="1">IFERROR(INDIRECT("'"&amp;F189&amp;"'!D14"),VLOOKUP(B189,'U17 Non Counters'!$B$3:$D$86,2,FALSE))</f>
        <v>#N/A</v>
      </c>
    </row>
    <row r="190" spans="1:10" ht="15" x14ac:dyDescent="0.25">
      <c r="A190" s="50"/>
      <c r="B190" s="50">
        <f>'Lane Draws'!AF4</f>
        <v>5</v>
      </c>
      <c r="C190" s="50">
        <v>3</v>
      </c>
      <c r="D190" s="50" t="str">
        <f t="shared" ca="1" si="24"/>
        <v/>
      </c>
      <c r="E190" s="50" t="str">
        <f t="shared" ca="1" si="25"/>
        <v/>
      </c>
      <c r="F190" s="50" t="str">
        <f>IFERROR(IF(B190="","",VLOOKUP(B190,Teams!$A$12:$B$29,2,FALSE)),CONCATENATE("NC-",VLOOKUP(B190,'U17 Non Counters'!$B$3:$D$86,3,FALSE)))</f>
        <v>IH</v>
      </c>
      <c r="G190" s="50"/>
      <c r="J190" s="50" t="e">
        <f ca="1">IFERROR(INDIRECT("'"&amp;F190&amp;"'!D14"),VLOOKUP(B190,'U17 Non Counters'!$B$3:$D$86,2,FALSE))</f>
        <v>#N/A</v>
      </c>
    </row>
    <row r="191" spans="1:10" ht="15" x14ac:dyDescent="0.25">
      <c r="A191" s="50"/>
      <c r="B191" s="50">
        <f>'Lane Draws'!AF5</f>
        <v>4</v>
      </c>
      <c r="C191" s="50">
        <v>4</v>
      </c>
      <c r="D191" s="50" t="str">
        <f t="shared" ca="1" si="24"/>
        <v/>
      </c>
      <c r="E191" s="50" t="str">
        <f t="shared" ca="1" si="25"/>
        <v/>
      </c>
      <c r="F191" s="50" t="str">
        <f>IFERROR(IF(B191="","",VLOOKUP(B191,Teams!$A$12:$B$29,2,FALSE)),CONCATENATE("NC-",VLOOKUP(B191,'U17 Non Counters'!$B$3:$D$86,3,FALSE)))</f>
        <v>DHH</v>
      </c>
      <c r="G191" s="50"/>
      <c r="J191" s="50" t="e">
        <f ca="1">IFERROR(INDIRECT("'"&amp;F191&amp;"'!D14"),VLOOKUP(B191,'U17 Non Counters'!$B$3:$D$86,2,FALSE))</f>
        <v>#N/A</v>
      </c>
    </row>
    <row r="192" spans="1:10" ht="15" x14ac:dyDescent="0.25">
      <c r="A192" s="50"/>
      <c r="B192" s="50">
        <f>'Lane Draws'!AF6</f>
        <v>6</v>
      </c>
      <c r="C192" s="50">
        <v>5</v>
      </c>
      <c r="D192" s="50" t="str">
        <f t="shared" ca="1" si="24"/>
        <v/>
      </c>
      <c r="E192" s="50" t="str">
        <f t="shared" ca="1" si="25"/>
        <v/>
      </c>
      <c r="F192" s="50" t="str">
        <f>IFERROR(IF(B192="","",VLOOKUP(B192,Teams!$A$12:$B$29,2,FALSE)),CONCATENATE("NC-",VLOOKUP(B192,'U17 Non Counters'!$B$3:$D$86,3,FALSE)))</f>
        <v>ISA</v>
      </c>
      <c r="G192" s="50"/>
      <c r="J192" s="50" t="e">
        <f ca="1">IFERROR(INDIRECT("'"&amp;F192&amp;"'!D14"),VLOOKUP(B192,'U17 Non Counters'!$B$3:$D$86,2,FALSE))</f>
        <v>#N/A</v>
      </c>
    </row>
    <row r="193" spans="1:10" ht="15" x14ac:dyDescent="0.25">
      <c r="A193" s="50"/>
      <c r="B193" s="50">
        <f>'Lane Draws'!AF7</f>
        <v>2</v>
      </c>
      <c r="C193" s="50">
        <v>6</v>
      </c>
      <c r="D193" s="50" t="str">
        <f t="shared" ca="1" si="24"/>
        <v/>
      </c>
      <c r="E193" s="50" t="str">
        <f t="shared" ca="1" si="25"/>
        <v/>
      </c>
      <c r="F193" s="50" t="str">
        <f>IFERROR(IF(B193="","",VLOOKUP(B193,Teams!$A$12:$B$29,2,FALSE)),CONCATENATE("NC-",VLOOKUP(B193,'U17 Non Counters'!$B$3:$D$86,3,FALSE)))</f>
        <v>ADAC</v>
      </c>
      <c r="G193" s="50"/>
      <c r="J193" s="50" t="e">
        <f ca="1">IFERROR(INDIRECT("'"&amp;F193&amp;"'!D14"),VLOOKUP(B193,'U17 Non Counters'!$B$3:$D$86,2,FALSE))</f>
        <v>#N/A</v>
      </c>
    </row>
    <row r="194" spans="1:10" ht="15" x14ac:dyDescent="0.25">
      <c r="A194" s="50"/>
      <c r="B194" s="50">
        <f>'Lane Draws'!AF8</f>
        <v>8</v>
      </c>
      <c r="C194" s="50">
        <v>7</v>
      </c>
      <c r="D194" s="50" t="str">
        <f t="shared" ca="1" si="24"/>
        <v/>
      </c>
      <c r="E194" s="50" t="str">
        <f t="shared" ca="1" si="25"/>
        <v/>
      </c>
      <c r="F194" s="50" t="str">
        <f>IFERROR(IF(B194="","",VLOOKUP(B194,Teams!$A$12:$B$29,2,FALSE)),CONCATENATE("NC-",VLOOKUP(B194,'U17 Non Counters'!$B$3:$D$86,3,FALSE)))</f>
        <v>TN</v>
      </c>
      <c r="G194" s="50"/>
      <c r="J194" s="50" t="e">
        <f ca="1">IFERROR(INDIRECT("'"&amp;F194&amp;"'!D14"),VLOOKUP(B194,'U17 Non Counters'!$B$3:$D$86,2,FALSE))</f>
        <v>#N/A</v>
      </c>
    </row>
    <row r="195" spans="1:10" ht="15" x14ac:dyDescent="0.25">
      <c r="A195" s="50"/>
      <c r="B195" s="50">
        <f>'Lane Draws'!AF9</f>
        <v>3</v>
      </c>
      <c r="C195" s="50">
        <v>8</v>
      </c>
      <c r="D195" s="50" t="str">
        <f t="shared" ca="1" si="24"/>
        <v/>
      </c>
      <c r="E195" s="50" t="str">
        <f t="shared" ca="1" si="25"/>
        <v/>
      </c>
      <c r="F195" s="50" t="str">
        <f>IFERROR(IF(B195="","",VLOOKUP(B195,Teams!$A$12:$B$29,2,FALSE)),CONCATENATE("NC-",VLOOKUP(B195,'U17 Non Counters'!$B$3:$D$86,3,FALSE)))</f>
        <v>BSAC</v>
      </c>
      <c r="G195" s="50"/>
      <c r="J195" s="50" t="e">
        <f ca="1">IFERROR(INDIRECT("'"&amp;F195&amp;"'!D14"),VLOOKUP(B195,'U17 Non Counters'!$B$3:$D$86,2,FALSE))</f>
        <v>#N/A</v>
      </c>
    </row>
    <row r="197" spans="1:10" ht="15" x14ac:dyDescent="0.25">
      <c r="A197" s="51" t="s">
        <v>52</v>
      </c>
      <c r="B197" s="51" t="s">
        <v>66</v>
      </c>
      <c r="C197" s="51" t="s">
        <v>54</v>
      </c>
      <c r="D197" s="51" t="s">
        <v>55</v>
      </c>
      <c r="E197" s="51"/>
      <c r="F197" s="51"/>
      <c r="G197" s="50"/>
    </row>
    <row r="198" spans="1:10" ht="15" x14ac:dyDescent="0.25">
      <c r="A198" s="50">
        <v>6</v>
      </c>
      <c r="B198" s="50">
        <v>1</v>
      </c>
      <c r="C198" s="50">
        <v>2</v>
      </c>
      <c r="D198" s="50" t="s">
        <v>82</v>
      </c>
      <c r="E198" s="50"/>
      <c r="F198" s="50"/>
      <c r="G198" s="50"/>
    </row>
    <row r="199" spans="1:10" ht="15" x14ac:dyDescent="0.25">
      <c r="A199" s="51" t="s">
        <v>56</v>
      </c>
      <c r="B199" s="51" t="s">
        <v>57</v>
      </c>
      <c r="C199" s="51" t="s">
        <v>58</v>
      </c>
      <c r="D199" s="51" t="s">
        <v>59</v>
      </c>
      <c r="E199" s="51" t="s">
        <v>60</v>
      </c>
      <c r="F199" s="51" t="s">
        <v>61</v>
      </c>
      <c r="G199" s="50"/>
    </row>
    <row r="200" spans="1:10" ht="15" x14ac:dyDescent="0.25">
      <c r="A200" s="50"/>
      <c r="B200" s="50">
        <f>'Lane Draws'!AI2</f>
        <v>77</v>
      </c>
      <c r="C200" s="50">
        <v>1</v>
      </c>
      <c r="D200" s="50" t="str">
        <f ca="1">IFERROR(RIGHT(J200,LEN(J200)-SEARCH(" ",J200,1)),"")</f>
        <v/>
      </c>
      <c r="E200" s="50" t="str">
        <f ca="1">IFERROR(LEFT(J200,SEARCH(" ",J200,1)),"")</f>
        <v/>
      </c>
      <c r="F200" s="50" t="str">
        <f>IFERROR(IF(B200="","",VLOOKUP(B200,Teams!$A$12:$B$29,2,FALSE)),CONCATENATE("NC-",VLOOKUP(B200,'U17 Non Counters'!$B$3:$D$86,3,FALSE)))</f>
        <v>MAC_PSH</v>
      </c>
      <c r="G200" s="50"/>
      <c r="J200" s="50" t="e">
        <f ca="1">IFERROR(INDIRECT("'"&amp;F200&amp;"'!D15"),VLOOKUP(B200,'U17 Non Counters'!$B$3:$D$86,2,FALSE))</f>
        <v>#N/A</v>
      </c>
    </row>
    <row r="201" spans="1:10" ht="15" x14ac:dyDescent="0.25">
      <c r="A201" s="50"/>
      <c r="B201" s="50">
        <f>'Lane Draws'!AI3</f>
        <v>11</v>
      </c>
      <c r="C201" s="50">
        <v>2</v>
      </c>
      <c r="D201" s="50" t="str">
        <f t="shared" ref="D201:D207" ca="1" si="26">IFERROR(RIGHT(J201,LEN(J201)-SEARCH(" ",J201,1)),"")</f>
        <v/>
      </c>
      <c r="E201" s="50" t="str">
        <f t="shared" ref="E201:E207" ca="1" si="27">IFERROR(LEFT(J201,SEARCH(" ",J201,1)),"")</f>
        <v/>
      </c>
      <c r="F201" s="50" t="str">
        <f>IFERROR(IF(B201="","",VLOOKUP(B201,Teams!$A$12:$B$29,2,FALSE)),CONCATENATE("NC-",VLOOKUP(B201,'U17 Non Counters'!$B$3:$D$86,3,FALSE)))</f>
        <v>AAAC</v>
      </c>
      <c r="G201" s="50"/>
      <c r="J201" s="50" t="e">
        <f ca="1">IFERROR(INDIRECT("'"&amp;F201&amp;"'!D15"),VLOOKUP(B201,'U17 Non Counters'!$B$3:$D$86,2,FALSE))</f>
        <v>#N/A</v>
      </c>
    </row>
    <row r="202" spans="1:10" ht="15" x14ac:dyDescent="0.25">
      <c r="A202" s="50"/>
      <c r="B202" s="50">
        <f>'Lane Draws'!AI4</f>
        <v>55</v>
      </c>
      <c r="C202" s="50">
        <v>3</v>
      </c>
      <c r="D202" s="50" t="str">
        <f t="shared" ca="1" si="26"/>
        <v/>
      </c>
      <c r="E202" s="50" t="str">
        <f t="shared" ca="1" si="27"/>
        <v/>
      </c>
      <c r="F202" s="50" t="str">
        <f>IFERROR(IF(B202="","",VLOOKUP(B202,Teams!$A$12:$B$29,2,FALSE)),CONCATENATE("NC-",VLOOKUP(B202,'U17 Non Counters'!$B$3:$D$86,3,FALSE)))</f>
        <v>IH</v>
      </c>
      <c r="G202" s="50"/>
      <c r="J202" s="50" t="e">
        <f ca="1">IFERROR(INDIRECT("'"&amp;F202&amp;"'!D15"),VLOOKUP(B202,'U17 Non Counters'!$B$3:$D$86,2,FALSE))</f>
        <v>#N/A</v>
      </c>
    </row>
    <row r="203" spans="1:10" ht="15" x14ac:dyDescent="0.25">
      <c r="A203" s="50"/>
      <c r="B203" s="50">
        <f>'Lane Draws'!AI5</f>
        <v>44</v>
      </c>
      <c r="C203" s="50">
        <v>4</v>
      </c>
      <c r="D203" s="50" t="str">
        <f t="shared" ca="1" si="26"/>
        <v/>
      </c>
      <c r="E203" s="50" t="str">
        <f t="shared" ca="1" si="27"/>
        <v/>
      </c>
      <c r="F203" s="50" t="str">
        <f>IFERROR(IF(B203="","",VLOOKUP(B203,Teams!$A$12:$B$29,2,FALSE)),CONCATENATE("NC-",VLOOKUP(B203,'U17 Non Counters'!$B$3:$D$86,3,FALSE)))</f>
        <v>DHH</v>
      </c>
      <c r="G203" s="50"/>
      <c r="J203" s="50" t="e">
        <f ca="1">IFERROR(INDIRECT("'"&amp;F203&amp;"'!D15"),VLOOKUP(B203,'U17 Non Counters'!$B$3:$D$86,2,FALSE))</f>
        <v>#N/A</v>
      </c>
    </row>
    <row r="204" spans="1:10" ht="15" x14ac:dyDescent="0.25">
      <c r="A204" s="50"/>
      <c r="B204" s="50">
        <f>'Lane Draws'!AI6</f>
        <v>66</v>
      </c>
      <c r="C204" s="50">
        <v>5</v>
      </c>
      <c r="D204" s="50" t="str">
        <f t="shared" ca="1" si="26"/>
        <v/>
      </c>
      <c r="E204" s="50" t="str">
        <f t="shared" ca="1" si="27"/>
        <v/>
      </c>
      <c r="F204" s="50" t="str">
        <f>IFERROR(IF(B204="","",VLOOKUP(B204,Teams!$A$12:$B$29,2,FALSE)),CONCATENATE("NC-",VLOOKUP(B204,'U17 Non Counters'!$B$3:$D$86,3,FALSE)))</f>
        <v>ISA</v>
      </c>
      <c r="G204" s="50"/>
      <c r="J204" s="50" t="e">
        <f ca="1">IFERROR(INDIRECT("'"&amp;F204&amp;"'!D15"),VLOOKUP(B204,'U17 Non Counters'!$B$3:$D$86,2,FALSE))</f>
        <v>#N/A</v>
      </c>
    </row>
    <row r="205" spans="1:10" ht="15" x14ac:dyDescent="0.25">
      <c r="A205" s="50"/>
      <c r="B205" s="50">
        <f>'Lane Draws'!AI7</f>
        <v>22</v>
      </c>
      <c r="C205" s="50">
        <v>6</v>
      </c>
      <c r="D205" s="50" t="str">
        <f t="shared" ca="1" si="26"/>
        <v/>
      </c>
      <c r="E205" s="50" t="str">
        <f t="shared" ca="1" si="27"/>
        <v/>
      </c>
      <c r="F205" s="50" t="str">
        <f>IFERROR(IF(B205="","",VLOOKUP(B205,Teams!$A$12:$B$29,2,FALSE)),CONCATENATE("NC-",VLOOKUP(B205,'U17 Non Counters'!$B$3:$D$86,3,FALSE)))</f>
        <v>ADAC</v>
      </c>
      <c r="G205" s="50"/>
      <c r="J205" s="50" t="e">
        <f ca="1">IFERROR(INDIRECT("'"&amp;F205&amp;"'!D15"),VLOOKUP(B205,'U17 Non Counters'!$B$3:$D$86,2,FALSE))</f>
        <v>#N/A</v>
      </c>
    </row>
    <row r="206" spans="1:10" ht="15" x14ac:dyDescent="0.25">
      <c r="A206" s="50"/>
      <c r="B206" s="50">
        <f>'Lane Draws'!AI8</f>
        <v>88</v>
      </c>
      <c r="C206" s="50">
        <v>7</v>
      </c>
      <c r="D206" s="50" t="str">
        <f t="shared" ca="1" si="26"/>
        <v/>
      </c>
      <c r="E206" s="50" t="str">
        <f t="shared" ca="1" si="27"/>
        <v/>
      </c>
      <c r="F206" s="50" t="str">
        <f>IFERROR(IF(B206="","",VLOOKUP(B206,Teams!$A$12:$B$29,2,FALSE)),CONCATENATE("NC-",VLOOKUP(B206,'U17 Non Counters'!$B$3:$D$86,3,FALSE)))</f>
        <v>TN</v>
      </c>
      <c r="G206" s="50"/>
      <c r="J206" s="50" t="e">
        <f ca="1">IFERROR(INDIRECT("'"&amp;F206&amp;"'!D15"),VLOOKUP(B206,'U17 Non Counters'!$B$3:$D$86,2,FALSE))</f>
        <v>#N/A</v>
      </c>
    </row>
    <row r="207" spans="1:10" ht="15" x14ac:dyDescent="0.25">
      <c r="A207" s="50"/>
      <c r="B207" s="50">
        <f>'Lane Draws'!AI9</f>
        <v>33</v>
      </c>
      <c r="C207" s="50">
        <v>8</v>
      </c>
      <c r="D207" s="50" t="str">
        <f t="shared" ca="1" si="26"/>
        <v/>
      </c>
      <c r="E207" s="50" t="str">
        <f t="shared" ca="1" si="27"/>
        <v/>
      </c>
      <c r="F207" s="50" t="str">
        <f>IFERROR(IF(B207="","",VLOOKUP(B207,Teams!$A$12:$B$29,2,FALSE)),CONCATENATE("NC-",VLOOKUP(B207,'U17 Non Counters'!$B$3:$D$86,3,FALSE)))</f>
        <v>BSAC</v>
      </c>
      <c r="G207" s="50"/>
      <c r="J207" s="50" t="e">
        <f ca="1">IFERROR(INDIRECT("'"&amp;F207&amp;"'!D15"),VLOOKUP(B207,'U17 Non Counters'!$B$3:$D$86,2,FALSE))</f>
        <v>#N/A</v>
      </c>
    </row>
    <row r="209" spans="1:10" ht="15" x14ac:dyDescent="0.25">
      <c r="A209" s="51" t="s">
        <v>52</v>
      </c>
      <c r="B209" s="51" t="s">
        <v>66</v>
      </c>
      <c r="C209" s="51" t="s">
        <v>54</v>
      </c>
      <c r="D209" s="51" t="s">
        <v>55</v>
      </c>
      <c r="E209" s="51"/>
      <c r="F209" s="51"/>
      <c r="G209" s="50"/>
    </row>
    <row r="210" spans="1:10" ht="15" x14ac:dyDescent="0.25">
      <c r="A210" s="50">
        <v>7</v>
      </c>
      <c r="B210" s="50">
        <v>1</v>
      </c>
      <c r="C210" s="50">
        <v>1</v>
      </c>
      <c r="D210" s="50" t="s">
        <v>83</v>
      </c>
      <c r="E210" s="50"/>
      <c r="F210" s="50"/>
      <c r="G210" s="50"/>
    </row>
    <row r="211" spans="1:10" ht="15" x14ac:dyDescent="0.25">
      <c r="A211" s="51" t="s">
        <v>56</v>
      </c>
      <c r="B211" s="51" t="s">
        <v>57</v>
      </c>
      <c r="C211" s="51" t="s">
        <v>58</v>
      </c>
      <c r="D211" s="51" t="s">
        <v>59</v>
      </c>
      <c r="E211" s="51" t="s">
        <v>60</v>
      </c>
      <c r="F211" s="51" t="s">
        <v>61</v>
      </c>
      <c r="G211" s="50"/>
    </row>
    <row r="212" spans="1:10" ht="15" x14ac:dyDescent="0.25">
      <c r="A212" s="50"/>
      <c r="B212" s="50">
        <f>'Lane Draws'!AL2</f>
        <v>7</v>
      </c>
      <c r="C212" s="50">
        <v>1</v>
      </c>
      <c r="D212" s="50" t="str">
        <f ca="1">IFERROR(RIGHT(J212,LEN(J212)-SEARCH(" ",J212,1)),"")</f>
        <v/>
      </c>
      <c r="E212" s="50" t="str">
        <f ca="1">IFERROR(LEFT(J212,SEARCH(" ",J212,1)),"")</f>
        <v/>
      </c>
      <c r="F212" s="50" t="str">
        <f>IFERROR(IF(B212="","",VLOOKUP(B212,Teams!$A$12:$B$29,2,FALSE)),CONCATENATE("NC-",VLOOKUP(B212,'U17 Non Counters'!$G$3:$I$86,3,FALSE)))</f>
        <v>MAC_PSH</v>
      </c>
      <c r="G212" s="50"/>
      <c r="J212" s="50" t="e">
        <f ca="1">IFERROR(INDIRECT("'"&amp;F212&amp;"'!H10"),VLOOKUP(B212,'U17 Non Counters'!$G$3:$I$86,2,FALSE))</f>
        <v>#N/A</v>
      </c>
    </row>
    <row r="213" spans="1:10" ht="15" x14ac:dyDescent="0.25">
      <c r="A213" s="50"/>
      <c r="B213" s="50">
        <f>'Lane Draws'!AL3</f>
        <v>1</v>
      </c>
      <c r="C213" s="50">
        <v>2</v>
      </c>
      <c r="D213" s="50" t="str">
        <f t="shared" ref="D213:D219" ca="1" si="28">IFERROR(RIGHT(J213,LEN(J213)-SEARCH(" ",J213,1)),"")</f>
        <v/>
      </c>
      <c r="E213" s="50" t="str">
        <f t="shared" ref="E213:E219" ca="1" si="29">IFERROR(LEFT(J213,SEARCH(" ",J213,1)),"")</f>
        <v/>
      </c>
      <c r="F213" s="50" t="str">
        <f>IFERROR(IF(B213="","",VLOOKUP(B213,Teams!$A$12:$B$29,2,FALSE)),CONCATENATE("NC-",VLOOKUP(B213,'U17 Non Counters'!$G$3:$I$86,3,FALSE)))</f>
        <v>AAAC</v>
      </c>
      <c r="G213" s="50"/>
      <c r="J213" s="50" t="e">
        <f ca="1">IFERROR(INDIRECT("'"&amp;F213&amp;"'!H10"),VLOOKUP(B213,'U17 Non Counters'!$G$3:$I$86,2,FALSE))</f>
        <v>#N/A</v>
      </c>
    </row>
    <row r="214" spans="1:10" ht="15" x14ac:dyDescent="0.25">
      <c r="A214" s="50"/>
      <c r="B214" s="50">
        <f>'Lane Draws'!AL4</f>
        <v>5</v>
      </c>
      <c r="C214" s="50">
        <v>3</v>
      </c>
      <c r="D214" s="50" t="str">
        <f t="shared" ca="1" si="28"/>
        <v/>
      </c>
      <c r="E214" s="50" t="str">
        <f t="shared" ca="1" si="29"/>
        <v/>
      </c>
      <c r="F214" s="50" t="str">
        <f>IFERROR(IF(B214="","",VLOOKUP(B214,Teams!$A$12:$B$29,2,FALSE)),CONCATENATE("NC-",VLOOKUP(B214,'U17 Non Counters'!$G$3:$I$86,3,FALSE)))</f>
        <v>IH</v>
      </c>
      <c r="G214" s="50"/>
      <c r="J214" s="50" t="e">
        <f ca="1">IFERROR(INDIRECT("'"&amp;F214&amp;"'!H10"),VLOOKUP(B214,'U17 Non Counters'!$G$3:$I$86,2,FALSE))</f>
        <v>#N/A</v>
      </c>
    </row>
    <row r="215" spans="1:10" ht="15" x14ac:dyDescent="0.25">
      <c r="A215" s="50"/>
      <c r="B215" s="50">
        <f>'Lane Draws'!AL5</f>
        <v>4</v>
      </c>
      <c r="C215" s="50">
        <v>4</v>
      </c>
      <c r="D215" s="50" t="str">
        <f t="shared" ca="1" si="28"/>
        <v/>
      </c>
      <c r="E215" s="50" t="str">
        <f t="shared" ca="1" si="29"/>
        <v/>
      </c>
      <c r="F215" s="50" t="str">
        <f>IFERROR(IF(B215="","",VLOOKUP(B215,Teams!$A$12:$B$29,2,FALSE)),CONCATENATE("NC-",VLOOKUP(B215,'U17 Non Counters'!$G$3:$I$86,3,FALSE)))</f>
        <v>DHH</v>
      </c>
      <c r="G215" s="50"/>
      <c r="J215" s="50" t="e">
        <f ca="1">IFERROR(INDIRECT("'"&amp;F215&amp;"'!H10"),VLOOKUP(B215,'U17 Non Counters'!$G$3:$I$86,2,FALSE))</f>
        <v>#N/A</v>
      </c>
    </row>
    <row r="216" spans="1:10" ht="15" x14ac:dyDescent="0.25">
      <c r="A216" s="50"/>
      <c r="B216" s="50">
        <f>'Lane Draws'!AL6</f>
        <v>6</v>
      </c>
      <c r="C216" s="50">
        <v>5</v>
      </c>
      <c r="D216" s="50" t="str">
        <f t="shared" ca="1" si="28"/>
        <v/>
      </c>
      <c r="E216" s="50" t="str">
        <f t="shared" ca="1" si="29"/>
        <v/>
      </c>
      <c r="F216" s="50" t="str">
        <f>IFERROR(IF(B216="","",VLOOKUP(B216,Teams!$A$12:$B$29,2,FALSE)),CONCATENATE("NC-",VLOOKUP(B216,'U17 Non Counters'!$G$3:$I$86,3,FALSE)))</f>
        <v>ISA</v>
      </c>
      <c r="G216" s="50"/>
      <c r="J216" s="50" t="e">
        <f ca="1">IFERROR(INDIRECT("'"&amp;F216&amp;"'!H10"),VLOOKUP(B216,'U17 Non Counters'!$G$3:$I$86,2,FALSE))</f>
        <v>#N/A</v>
      </c>
    </row>
    <row r="217" spans="1:10" ht="15" x14ac:dyDescent="0.25">
      <c r="A217" s="50"/>
      <c r="B217" s="50">
        <f>'Lane Draws'!AL7</f>
        <v>2</v>
      </c>
      <c r="C217" s="50">
        <v>6</v>
      </c>
      <c r="D217" s="50" t="str">
        <f t="shared" ca="1" si="28"/>
        <v/>
      </c>
      <c r="E217" s="50" t="str">
        <f t="shared" ca="1" si="29"/>
        <v/>
      </c>
      <c r="F217" s="50" t="str">
        <f>IFERROR(IF(B217="","",VLOOKUP(B217,Teams!$A$12:$B$29,2,FALSE)),CONCATENATE("NC-",VLOOKUP(B217,'U17 Non Counters'!$G$3:$I$86,3,FALSE)))</f>
        <v>ADAC</v>
      </c>
      <c r="G217" s="50"/>
      <c r="J217" s="50" t="e">
        <f ca="1">IFERROR(INDIRECT("'"&amp;F217&amp;"'!H10"),VLOOKUP(B217,'U17 Non Counters'!$G$3:$I$86,2,FALSE))</f>
        <v>#N/A</v>
      </c>
    </row>
    <row r="218" spans="1:10" ht="15" x14ac:dyDescent="0.25">
      <c r="A218" s="50"/>
      <c r="B218" s="50">
        <f>'Lane Draws'!AL8</f>
        <v>8</v>
      </c>
      <c r="C218" s="50">
        <v>7</v>
      </c>
      <c r="D218" s="50" t="str">
        <f t="shared" ca="1" si="28"/>
        <v/>
      </c>
      <c r="E218" s="50" t="str">
        <f t="shared" ca="1" si="29"/>
        <v/>
      </c>
      <c r="F218" s="50" t="str">
        <f>IFERROR(IF(B218="","",VLOOKUP(B218,Teams!$A$12:$B$29,2,FALSE)),CONCATENATE("NC-",VLOOKUP(B218,'U17 Non Counters'!$G$3:$I$86,3,FALSE)))</f>
        <v>TN</v>
      </c>
      <c r="G218" s="50"/>
      <c r="J218" s="50" t="e">
        <f ca="1">IFERROR(INDIRECT("'"&amp;F218&amp;"'!H10"),VLOOKUP(B218,'U17 Non Counters'!$G$3:$I$86,2,FALSE))</f>
        <v>#N/A</v>
      </c>
    </row>
    <row r="219" spans="1:10" ht="15" x14ac:dyDescent="0.25">
      <c r="A219" s="50"/>
      <c r="B219" s="50">
        <f>'Lane Draws'!AL9</f>
        <v>3</v>
      </c>
      <c r="C219" s="50">
        <v>8</v>
      </c>
      <c r="D219" s="50" t="str">
        <f t="shared" ca="1" si="28"/>
        <v/>
      </c>
      <c r="E219" s="50" t="str">
        <f t="shared" ca="1" si="29"/>
        <v/>
      </c>
      <c r="F219" s="50" t="str">
        <f>IFERROR(IF(B219="","",VLOOKUP(B219,Teams!$A$12:$B$29,2,FALSE)),CONCATENATE("NC-",VLOOKUP(B219,'U17 Non Counters'!$G$3:$I$86,3,FALSE)))</f>
        <v>BSAC</v>
      </c>
      <c r="G219" s="50"/>
      <c r="J219" s="50" t="e">
        <f ca="1">IFERROR(INDIRECT("'"&amp;F219&amp;"'!H10"),VLOOKUP(B219,'U17 Non Counters'!$G$3:$I$86,2,FALSE))</f>
        <v>#N/A</v>
      </c>
    </row>
    <row r="221" spans="1:10" ht="15" x14ac:dyDescent="0.25">
      <c r="A221" s="51" t="s">
        <v>52</v>
      </c>
      <c r="B221" s="51" t="s">
        <v>66</v>
      </c>
      <c r="C221" s="51" t="s">
        <v>54</v>
      </c>
      <c r="D221" s="51" t="s">
        <v>55</v>
      </c>
      <c r="E221" s="51"/>
      <c r="F221" s="51"/>
      <c r="G221" s="50"/>
    </row>
    <row r="222" spans="1:10" ht="15" x14ac:dyDescent="0.25">
      <c r="A222" s="50">
        <v>7</v>
      </c>
      <c r="B222" s="50">
        <v>1</v>
      </c>
      <c r="C222" s="50">
        <v>2</v>
      </c>
      <c r="D222" s="50" t="s">
        <v>84</v>
      </c>
      <c r="E222" s="50"/>
      <c r="F222" s="50"/>
      <c r="G222" s="50"/>
    </row>
    <row r="223" spans="1:10" ht="15" x14ac:dyDescent="0.25">
      <c r="A223" s="51" t="s">
        <v>56</v>
      </c>
      <c r="B223" s="51" t="s">
        <v>57</v>
      </c>
      <c r="C223" s="51" t="s">
        <v>58</v>
      </c>
      <c r="D223" s="51" t="s">
        <v>59</v>
      </c>
      <c r="E223" s="51" t="s">
        <v>60</v>
      </c>
      <c r="F223" s="51" t="s">
        <v>61</v>
      </c>
      <c r="G223" s="50"/>
    </row>
    <row r="224" spans="1:10" ht="15" x14ac:dyDescent="0.25">
      <c r="A224" s="50"/>
      <c r="B224" s="50">
        <f>'Lane Draws'!AO2</f>
        <v>77</v>
      </c>
      <c r="C224" s="50">
        <v>1</v>
      </c>
      <c r="D224" s="50" t="str">
        <f ca="1">IFERROR(RIGHT(J224,LEN(J224)-SEARCH(" ",J224,1)),"")</f>
        <v/>
      </c>
      <c r="E224" s="50" t="str">
        <f ca="1">IFERROR(LEFT(J224,SEARCH(" ",J224,1)),"")</f>
        <v/>
      </c>
      <c r="F224" s="50" t="str">
        <f>IFERROR(IF(B224="","",VLOOKUP(B224,Teams!$A$12:$B$29,2,FALSE)),CONCATENATE("NC-",VLOOKUP(B224,'U17 Non Counters'!$G$3:$I$86,3,FALSE)))</f>
        <v>MAC_PSH</v>
      </c>
      <c r="G224" s="50"/>
      <c r="J224" s="50" t="e">
        <f ca="1">IFERROR(INDIRECT("'"&amp;F224&amp;"'!H11"),VLOOKUP(B224,'U17 Non Counters'!$G$3:$I$86,2,FALSE))</f>
        <v>#N/A</v>
      </c>
    </row>
    <row r="225" spans="1:10" ht="15" x14ac:dyDescent="0.25">
      <c r="A225" s="50"/>
      <c r="B225" s="50">
        <f>'Lane Draws'!AO3</f>
        <v>11</v>
      </c>
      <c r="C225" s="50">
        <v>2</v>
      </c>
      <c r="D225" s="50" t="str">
        <f t="shared" ref="D225:D231" ca="1" si="30">IFERROR(RIGHT(J225,LEN(J225)-SEARCH(" ",J225,1)),"")</f>
        <v/>
      </c>
      <c r="E225" s="50" t="str">
        <f t="shared" ref="E225:E231" ca="1" si="31">IFERROR(LEFT(J225,SEARCH(" ",J225,1)),"")</f>
        <v/>
      </c>
      <c r="F225" s="50" t="str">
        <f>IFERROR(IF(B225="","",VLOOKUP(B225,Teams!$A$12:$B$29,2,FALSE)),CONCATENATE("NC-",VLOOKUP(B225,'U17 Non Counters'!$G$3:$I$86,3,FALSE)))</f>
        <v>AAAC</v>
      </c>
      <c r="G225" s="50"/>
      <c r="J225" s="50" t="e">
        <f ca="1">IFERROR(INDIRECT("'"&amp;F225&amp;"'!H11"),VLOOKUP(B225,'U17 Non Counters'!$G$3:$I$86,2,FALSE))</f>
        <v>#N/A</v>
      </c>
    </row>
    <row r="226" spans="1:10" ht="15" x14ac:dyDescent="0.25">
      <c r="A226" s="50"/>
      <c r="B226" s="50">
        <f>'Lane Draws'!AO4</f>
        <v>55</v>
      </c>
      <c r="C226" s="50">
        <v>3</v>
      </c>
      <c r="D226" s="50" t="str">
        <f t="shared" ca="1" si="30"/>
        <v/>
      </c>
      <c r="E226" s="50" t="str">
        <f t="shared" ca="1" si="31"/>
        <v/>
      </c>
      <c r="F226" s="50" t="str">
        <f>IFERROR(IF(B226="","",VLOOKUP(B226,Teams!$A$12:$B$29,2,FALSE)),CONCATENATE("NC-",VLOOKUP(B226,'U17 Non Counters'!$G$3:$I$86,3,FALSE)))</f>
        <v>IH</v>
      </c>
      <c r="G226" s="50"/>
      <c r="J226" s="50" t="e">
        <f ca="1">IFERROR(INDIRECT("'"&amp;F226&amp;"'!H11"),VLOOKUP(B226,'U17 Non Counters'!$G$3:$I$86,2,FALSE))</f>
        <v>#N/A</v>
      </c>
    </row>
    <row r="227" spans="1:10" ht="15" x14ac:dyDescent="0.25">
      <c r="A227" s="50"/>
      <c r="B227" s="50">
        <f>'Lane Draws'!AO5</f>
        <v>44</v>
      </c>
      <c r="C227" s="50">
        <v>4</v>
      </c>
      <c r="D227" s="50" t="str">
        <f t="shared" ca="1" si="30"/>
        <v/>
      </c>
      <c r="E227" s="50" t="str">
        <f t="shared" ca="1" si="31"/>
        <v/>
      </c>
      <c r="F227" s="50" t="str">
        <f>IFERROR(IF(B227="","",VLOOKUP(B227,Teams!$A$12:$B$29,2,FALSE)),CONCATENATE("NC-",VLOOKUP(B227,'U17 Non Counters'!$G$3:$I$86,3,FALSE)))</f>
        <v>DHH</v>
      </c>
      <c r="G227" s="50"/>
      <c r="J227" s="50" t="e">
        <f ca="1">IFERROR(INDIRECT("'"&amp;F227&amp;"'!H11"),VLOOKUP(B227,'U17 Non Counters'!$G$3:$I$86,2,FALSE))</f>
        <v>#N/A</v>
      </c>
    </row>
    <row r="228" spans="1:10" ht="15" x14ac:dyDescent="0.25">
      <c r="A228" s="50"/>
      <c r="B228" s="50">
        <f>'Lane Draws'!AO6</f>
        <v>66</v>
      </c>
      <c r="C228" s="50">
        <v>5</v>
      </c>
      <c r="D228" s="50" t="str">
        <f t="shared" ca="1" si="30"/>
        <v/>
      </c>
      <c r="E228" s="50" t="str">
        <f t="shared" ca="1" si="31"/>
        <v/>
      </c>
      <c r="F228" s="50" t="str">
        <f>IFERROR(IF(B228="","",VLOOKUP(B228,Teams!$A$12:$B$29,2,FALSE)),CONCATENATE("NC-",VLOOKUP(B228,'U17 Non Counters'!$G$3:$I$86,3,FALSE)))</f>
        <v>ISA</v>
      </c>
      <c r="G228" s="50"/>
      <c r="J228" s="50" t="e">
        <f ca="1">IFERROR(INDIRECT("'"&amp;F228&amp;"'!H11"),VLOOKUP(B228,'U17 Non Counters'!$G$3:$I$86,2,FALSE))</f>
        <v>#N/A</v>
      </c>
    </row>
    <row r="229" spans="1:10" ht="15" x14ac:dyDescent="0.25">
      <c r="A229" s="50"/>
      <c r="B229" s="50">
        <f>'Lane Draws'!AO7</f>
        <v>22</v>
      </c>
      <c r="C229" s="50">
        <v>6</v>
      </c>
      <c r="D229" s="50" t="str">
        <f t="shared" ca="1" si="30"/>
        <v/>
      </c>
      <c r="E229" s="50" t="str">
        <f t="shared" ca="1" si="31"/>
        <v/>
      </c>
      <c r="F229" s="50" t="str">
        <f>IFERROR(IF(B229="","",VLOOKUP(B229,Teams!$A$12:$B$29,2,FALSE)),CONCATENATE("NC-",VLOOKUP(B229,'U17 Non Counters'!$G$3:$I$86,3,FALSE)))</f>
        <v>ADAC</v>
      </c>
      <c r="G229" s="50"/>
      <c r="J229" s="50" t="e">
        <f ca="1">IFERROR(INDIRECT("'"&amp;F229&amp;"'!H11"),VLOOKUP(B229,'U17 Non Counters'!$G$3:$I$86,2,FALSE))</f>
        <v>#N/A</v>
      </c>
    </row>
    <row r="230" spans="1:10" ht="15" x14ac:dyDescent="0.25">
      <c r="A230" s="50"/>
      <c r="B230" s="50">
        <f>'Lane Draws'!AO8</f>
        <v>88</v>
      </c>
      <c r="C230" s="50">
        <v>7</v>
      </c>
      <c r="D230" s="50" t="str">
        <f t="shared" ca="1" si="30"/>
        <v/>
      </c>
      <c r="E230" s="50" t="str">
        <f t="shared" ca="1" si="31"/>
        <v/>
      </c>
      <c r="F230" s="50" t="str">
        <f>IFERROR(IF(B230="","",VLOOKUP(B230,Teams!$A$12:$B$29,2,FALSE)),CONCATENATE("NC-",VLOOKUP(B230,'U17 Non Counters'!$G$3:$I$86,3,FALSE)))</f>
        <v>TN</v>
      </c>
      <c r="G230" s="50"/>
      <c r="J230" s="50" t="e">
        <f ca="1">IFERROR(INDIRECT("'"&amp;F230&amp;"'!H11"),VLOOKUP(B230,'U17 Non Counters'!$G$3:$I$86,2,FALSE))</f>
        <v>#N/A</v>
      </c>
    </row>
    <row r="231" spans="1:10" ht="15" x14ac:dyDescent="0.25">
      <c r="A231" s="50"/>
      <c r="B231" s="50">
        <f>'Lane Draws'!AO9</f>
        <v>33</v>
      </c>
      <c r="C231" s="50">
        <v>8</v>
      </c>
      <c r="D231" s="50" t="str">
        <f t="shared" ca="1" si="30"/>
        <v/>
      </c>
      <c r="E231" s="50" t="str">
        <f t="shared" ca="1" si="31"/>
        <v/>
      </c>
      <c r="F231" s="50" t="str">
        <f>IFERROR(IF(B231="","",VLOOKUP(B231,Teams!$A$12:$B$29,2,FALSE)),CONCATENATE("NC-",VLOOKUP(B231,'U17 Non Counters'!$G$3:$I$86,3,FALSE)))</f>
        <v>BSAC</v>
      </c>
      <c r="G231" s="50"/>
      <c r="J231" s="50" t="e">
        <f ca="1">IFERROR(INDIRECT("'"&amp;F231&amp;"'!H11"),VLOOKUP(B231,'U17 Non Counters'!$G$3:$I$86,2,FALSE))</f>
        <v>#N/A</v>
      </c>
    </row>
    <row r="233" spans="1:10" ht="15" x14ac:dyDescent="0.25">
      <c r="A233" s="51" t="s">
        <v>52</v>
      </c>
      <c r="B233" s="51" t="s">
        <v>66</v>
      </c>
      <c r="C233" s="51" t="s">
        <v>54</v>
      </c>
      <c r="D233" s="51" t="s">
        <v>55</v>
      </c>
      <c r="E233" s="51"/>
      <c r="F233" s="51"/>
      <c r="G233" s="50"/>
    </row>
    <row r="234" spans="1:10" ht="15" x14ac:dyDescent="0.25">
      <c r="A234" s="50">
        <v>8</v>
      </c>
      <c r="B234" s="50">
        <v>1</v>
      </c>
      <c r="C234" s="50">
        <v>1</v>
      </c>
      <c r="D234" s="50" t="s">
        <v>85</v>
      </c>
      <c r="E234" s="50"/>
      <c r="F234" s="50"/>
      <c r="G234" s="50"/>
    </row>
    <row r="235" spans="1:10" ht="15" x14ac:dyDescent="0.25">
      <c r="A235" s="51" t="s">
        <v>56</v>
      </c>
      <c r="B235" s="51" t="s">
        <v>57</v>
      </c>
      <c r="C235" s="51" t="s">
        <v>58</v>
      </c>
      <c r="D235" s="51" t="s">
        <v>59</v>
      </c>
      <c r="E235" s="51" t="s">
        <v>60</v>
      </c>
      <c r="F235" s="51" t="s">
        <v>61</v>
      </c>
      <c r="G235" s="50"/>
    </row>
    <row r="236" spans="1:10" ht="15" x14ac:dyDescent="0.25">
      <c r="A236" s="50"/>
      <c r="B236" s="50">
        <f>'Lane Draws'!AR2</f>
        <v>7</v>
      </c>
      <c r="C236" s="50">
        <v>1</v>
      </c>
      <c r="D236" s="50" t="str">
        <f ca="1">IFERROR(RIGHT(J236,LEN(J236)-SEARCH(" ",J236,1)),"")</f>
        <v/>
      </c>
      <c r="E236" s="50" t="str">
        <f ca="1">IFERROR(LEFT(J236,SEARCH(" ",J236,1)),"")</f>
        <v/>
      </c>
      <c r="F236" s="50" t="str">
        <f>IFERROR(IF(B236="","",VLOOKUP(B236,Teams!$A$12:$B$29,2,FALSE)),CONCATENATE("NC-",VLOOKUP(B236,'U17 Non Counters'!$B$3:$D$86,3,FALSE)))</f>
        <v>MAC_PSH</v>
      </c>
      <c r="G236" s="50"/>
      <c r="J236" s="50" t="e">
        <f ca="1">IFERROR(INDIRECT("'"&amp;F236&amp;"'!D10"),VLOOKUP(B236,'U17 Non Counters'!$B$3:$D$86,2,FALSE))</f>
        <v>#N/A</v>
      </c>
    </row>
    <row r="237" spans="1:10" ht="15" x14ac:dyDescent="0.25">
      <c r="A237" s="50"/>
      <c r="B237" s="50">
        <f>'Lane Draws'!AR3</f>
        <v>1</v>
      </c>
      <c r="C237" s="50">
        <v>2</v>
      </c>
      <c r="D237" s="50" t="str">
        <f t="shared" ref="D237:D243" ca="1" si="32">IFERROR(RIGHT(J237,LEN(J237)-SEARCH(" ",J237,1)),"")</f>
        <v/>
      </c>
      <c r="E237" s="50" t="str">
        <f t="shared" ref="E237:E243" ca="1" si="33">IFERROR(LEFT(J237,SEARCH(" ",J237,1)),"")</f>
        <v/>
      </c>
      <c r="F237" s="50" t="str">
        <f>IFERROR(IF(B237="","",VLOOKUP(B237,Teams!$A$12:$B$29,2,FALSE)),CONCATENATE("NC-",VLOOKUP(B237,'U17 Non Counters'!$B$3:$D$86,3,FALSE)))</f>
        <v>AAAC</v>
      </c>
      <c r="G237" s="50"/>
      <c r="J237" s="50" t="e">
        <f ca="1">IFERROR(INDIRECT("'"&amp;F237&amp;"'!D10"),VLOOKUP(B237,'U17 Non Counters'!$B$3:$D$86,2,FALSE))</f>
        <v>#N/A</v>
      </c>
    </row>
    <row r="238" spans="1:10" ht="15" x14ac:dyDescent="0.25">
      <c r="A238" s="50"/>
      <c r="B238" s="50">
        <f>'Lane Draws'!AR4</f>
        <v>5</v>
      </c>
      <c r="C238" s="50">
        <v>3</v>
      </c>
      <c r="D238" s="50" t="str">
        <f t="shared" ca="1" si="32"/>
        <v/>
      </c>
      <c r="E238" s="50" t="str">
        <f t="shared" ca="1" si="33"/>
        <v/>
      </c>
      <c r="F238" s="50" t="str">
        <f>IFERROR(IF(B238="","",VLOOKUP(B238,Teams!$A$12:$B$29,2,FALSE)),CONCATENATE("NC-",VLOOKUP(B238,'U17 Non Counters'!$B$3:$D$86,3,FALSE)))</f>
        <v>IH</v>
      </c>
      <c r="G238" s="50"/>
      <c r="J238" s="50" t="e">
        <f ca="1">IFERROR(INDIRECT("'"&amp;F238&amp;"'!D10"),VLOOKUP(B238,'U17 Non Counters'!$B$3:$D$86,2,FALSE))</f>
        <v>#N/A</v>
      </c>
    </row>
    <row r="239" spans="1:10" ht="15" x14ac:dyDescent="0.25">
      <c r="A239" s="50"/>
      <c r="B239" s="50">
        <f>'Lane Draws'!AR5</f>
        <v>4</v>
      </c>
      <c r="C239" s="50">
        <v>4</v>
      </c>
      <c r="D239" s="50" t="str">
        <f t="shared" ca="1" si="32"/>
        <v/>
      </c>
      <c r="E239" s="50" t="str">
        <f t="shared" ca="1" si="33"/>
        <v/>
      </c>
      <c r="F239" s="50" t="str">
        <f>IFERROR(IF(B239="","",VLOOKUP(B239,Teams!$A$12:$B$29,2,FALSE)),CONCATENATE("NC-",VLOOKUP(B239,'U17 Non Counters'!$B$3:$D$86,3,FALSE)))</f>
        <v>DHH</v>
      </c>
      <c r="G239" s="50"/>
      <c r="J239" s="50" t="e">
        <f ca="1">IFERROR(INDIRECT("'"&amp;F239&amp;"'!D10"),VLOOKUP(B239,'U17 Non Counters'!$B$3:$D$86,2,FALSE))</f>
        <v>#N/A</v>
      </c>
    </row>
    <row r="240" spans="1:10" ht="15" x14ac:dyDescent="0.25">
      <c r="A240" s="50"/>
      <c r="B240" s="50">
        <f>'Lane Draws'!AR6</f>
        <v>6</v>
      </c>
      <c r="C240" s="50">
        <v>5</v>
      </c>
      <c r="D240" s="50" t="str">
        <f t="shared" ca="1" si="32"/>
        <v/>
      </c>
      <c r="E240" s="50" t="str">
        <f t="shared" ca="1" si="33"/>
        <v/>
      </c>
      <c r="F240" s="50" t="str">
        <f>IFERROR(IF(B240="","",VLOOKUP(B240,Teams!$A$12:$B$29,2,FALSE)),CONCATENATE("NC-",VLOOKUP(B240,'U17 Non Counters'!$B$3:$D$86,3,FALSE)))</f>
        <v>ISA</v>
      </c>
      <c r="G240" s="50"/>
      <c r="J240" s="50" t="e">
        <f ca="1">IFERROR(INDIRECT("'"&amp;F240&amp;"'!D10"),VLOOKUP(B240,'U17 Non Counters'!$B$3:$D$86,2,FALSE))</f>
        <v>#N/A</v>
      </c>
    </row>
    <row r="241" spans="1:10" ht="15" x14ac:dyDescent="0.25">
      <c r="A241" s="50"/>
      <c r="B241" s="50">
        <f>'Lane Draws'!AR7</f>
        <v>2</v>
      </c>
      <c r="C241" s="50">
        <v>6</v>
      </c>
      <c r="D241" s="50" t="str">
        <f t="shared" ca="1" si="32"/>
        <v/>
      </c>
      <c r="E241" s="50" t="str">
        <f t="shared" ca="1" si="33"/>
        <v/>
      </c>
      <c r="F241" s="50" t="str">
        <f>IFERROR(IF(B241="","",VLOOKUP(B241,Teams!$A$12:$B$29,2,FALSE)),CONCATENATE("NC-",VLOOKUP(B241,'U17 Non Counters'!$B$3:$D$86,3,FALSE)))</f>
        <v>ADAC</v>
      </c>
      <c r="G241" s="50"/>
      <c r="J241" s="50" t="e">
        <f ca="1">IFERROR(INDIRECT("'"&amp;F241&amp;"'!D10"),VLOOKUP(B241,'U17 Non Counters'!$B$3:$D$86,2,FALSE))</f>
        <v>#N/A</v>
      </c>
    </row>
    <row r="242" spans="1:10" ht="15" x14ac:dyDescent="0.25">
      <c r="A242" s="50"/>
      <c r="B242" s="50">
        <f>'Lane Draws'!AR8</f>
        <v>8</v>
      </c>
      <c r="C242" s="50">
        <v>7</v>
      </c>
      <c r="D242" s="50" t="str">
        <f t="shared" ca="1" si="32"/>
        <v/>
      </c>
      <c r="E242" s="50" t="str">
        <f t="shared" ca="1" si="33"/>
        <v/>
      </c>
      <c r="F242" s="50" t="str">
        <f>IFERROR(IF(B242="","",VLOOKUP(B242,Teams!$A$12:$B$29,2,FALSE)),CONCATENATE("NC-",VLOOKUP(B242,'U17 Non Counters'!$B$3:$D$86,3,FALSE)))</f>
        <v>TN</v>
      </c>
      <c r="G242" s="50"/>
      <c r="J242" s="50" t="e">
        <f ca="1">IFERROR(INDIRECT("'"&amp;F242&amp;"'!D10"),VLOOKUP(B242,'U17 Non Counters'!$B$3:$D$86,2,FALSE))</f>
        <v>#N/A</v>
      </c>
    </row>
    <row r="243" spans="1:10" ht="15" x14ac:dyDescent="0.25">
      <c r="A243" s="50"/>
      <c r="B243" s="50">
        <f>'Lane Draws'!AR9</f>
        <v>3</v>
      </c>
      <c r="C243" s="50">
        <v>8</v>
      </c>
      <c r="D243" s="50" t="str">
        <f t="shared" ca="1" si="32"/>
        <v/>
      </c>
      <c r="E243" s="50" t="str">
        <f t="shared" ca="1" si="33"/>
        <v/>
      </c>
      <c r="F243" s="50" t="str">
        <f>IFERROR(IF(B243="","",VLOOKUP(B243,Teams!$A$12:$B$29,2,FALSE)),CONCATENATE("NC-",VLOOKUP(B243,'U17 Non Counters'!$B$3:$D$86,3,FALSE)))</f>
        <v>BSAC</v>
      </c>
      <c r="G243" s="50"/>
      <c r="J243" s="50" t="e">
        <f ca="1">IFERROR(INDIRECT("'"&amp;F243&amp;"'!D10"),VLOOKUP(B243,'U17 Non Counters'!$B$3:$D$86,2,FALSE))</f>
        <v>#N/A</v>
      </c>
    </row>
    <row r="245" spans="1:10" ht="15" x14ac:dyDescent="0.25">
      <c r="A245" s="51" t="s">
        <v>52</v>
      </c>
      <c r="B245" s="51" t="s">
        <v>66</v>
      </c>
      <c r="C245" s="51" t="s">
        <v>54</v>
      </c>
      <c r="D245" s="51" t="s">
        <v>55</v>
      </c>
      <c r="E245" s="51"/>
      <c r="F245" s="51"/>
      <c r="G245" s="50"/>
    </row>
    <row r="246" spans="1:10" ht="15" x14ac:dyDescent="0.25">
      <c r="A246" s="50">
        <v>8</v>
      </c>
      <c r="B246" s="50">
        <v>1</v>
      </c>
      <c r="C246" s="50">
        <v>2</v>
      </c>
      <c r="D246" s="50" t="s">
        <v>86</v>
      </c>
      <c r="E246" s="50"/>
      <c r="F246" s="50"/>
      <c r="G246" s="50"/>
    </row>
    <row r="247" spans="1:10" ht="15" x14ac:dyDescent="0.25">
      <c r="A247" s="51" t="s">
        <v>56</v>
      </c>
      <c r="B247" s="51" t="s">
        <v>57</v>
      </c>
      <c r="C247" s="51" t="s">
        <v>58</v>
      </c>
      <c r="D247" s="51" t="s">
        <v>59</v>
      </c>
      <c r="E247" s="51" t="s">
        <v>60</v>
      </c>
      <c r="F247" s="51" t="s">
        <v>61</v>
      </c>
      <c r="G247" s="50"/>
    </row>
    <row r="248" spans="1:10" ht="15" x14ac:dyDescent="0.25">
      <c r="A248" s="50"/>
      <c r="B248" s="50">
        <f>'Lane Draws'!AU2</f>
        <v>77</v>
      </c>
      <c r="C248" s="50">
        <v>1</v>
      </c>
      <c r="D248" s="50" t="str">
        <f ca="1">IFERROR(RIGHT(J248,LEN(J248)-SEARCH(" ",J248,1)),"")</f>
        <v/>
      </c>
      <c r="E248" s="50" t="str">
        <f ca="1">IFERROR(LEFT(J248,SEARCH(" ",J248,1)),"")</f>
        <v/>
      </c>
      <c r="F248" s="50" t="str">
        <f>IFERROR(IF(B248="","",VLOOKUP(B248,Teams!$A$12:$B$29,2,FALSE)),CONCATENATE("NC-",VLOOKUP(B248,'U17 Non Counters'!$B$3:$D$86,3,FALSE)))</f>
        <v>MAC_PSH</v>
      </c>
      <c r="G248" s="50"/>
      <c r="J248" s="50" t="e">
        <f ca="1">IFERROR(INDIRECT("'"&amp;F248&amp;"'!D11"),VLOOKUP(B248,'U17 Non Counters'!$B$3:$D$86,2,FALSE))</f>
        <v>#N/A</v>
      </c>
    </row>
    <row r="249" spans="1:10" ht="15" x14ac:dyDescent="0.25">
      <c r="A249" s="50"/>
      <c r="B249" s="50">
        <f>'Lane Draws'!AU3</f>
        <v>11</v>
      </c>
      <c r="C249" s="50">
        <v>2</v>
      </c>
      <c r="D249" s="50" t="str">
        <f t="shared" ref="D249:D255" ca="1" si="34">IFERROR(RIGHT(J249,LEN(J249)-SEARCH(" ",J249,1)),"")</f>
        <v/>
      </c>
      <c r="E249" s="50" t="str">
        <f t="shared" ref="E249:E255" ca="1" si="35">IFERROR(LEFT(J249,SEARCH(" ",J249,1)),"")</f>
        <v/>
      </c>
      <c r="F249" s="50" t="str">
        <f>IFERROR(IF(B249="","",VLOOKUP(B249,Teams!$A$12:$B$29,2,FALSE)),CONCATENATE("NC-",VLOOKUP(B249,'U17 Non Counters'!$B$3:$D$86,3,FALSE)))</f>
        <v>AAAC</v>
      </c>
      <c r="G249" s="50"/>
      <c r="J249" s="50" t="e">
        <f ca="1">IFERROR(INDIRECT("'"&amp;F249&amp;"'!D11"),VLOOKUP(B249,'U17 Non Counters'!$B$3:$D$86,2,FALSE))</f>
        <v>#N/A</v>
      </c>
    </row>
    <row r="250" spans="1:10" ht="15" x14ac:dyDescent="0.25">
      <c r="A250" s="50"/>
      <c r="B250" s="50">
        <f>'Lane Draws'!AU4</f>
        <v>55</v>
      </c>
      <c r="C250" s="50">
        <v>3</v>
      </c>
      <c r="D250" s="50" t="str">
        <f t="shared" ca="1" si="34"/>
        <v/>
      </c>
      <c r="E250" s="50" t="str">
        <f t="shared" ca="1" si="35"/>
        <v/>
      </c>
      <c r="F250" s="50" t="str">
        <f>IFERROR(IF(B250="","",VLOOKUP(B250,Teams!$A$12:$B$29,2,FALSE)),CONCATENATE("NC-",VLOOKUP(B250,'U17 Non Counters'!$B$3:$D$86,3,FALSE)))</f>
        <v>IH</v>
      </c>
      <c r="G250" s="50"/>
      <c r="J250" s="50" t="e">
        <f ca="1">IFERROR(INDIRECT("'"&amp;F250&amp;"'!D11"),VLOOKUP(B250,'U17 Non Counters'!$B$3:$D$86,2,FALSE))</f>
        <v>#N/A</v>
      </c>
    </row>
    <row r="251" spans="1:10" ht="15" x14ac:dyDescent="0.25">
      <c r="A251" s="50"/>
      <c r="B251" s="50">
        <f>'Lane Draws'!AU5</f>
        <v>44</v>
      </c>
      <c r="C251" s="50">
        <v>4</v>
      </c>
      <c r="D251" s="50" t="str">
        <f t="shared" ca="1" si="34"/>
        <v/>
      </c>
      <c r="E251" s="50" t="str">
        <f t="shared" ca="1" si="35"/>
        <v/>
      </c>
      <c r="F251" s="50" t="str">
        <f>IFERROR(IF(B251="","",VLOOKUP(B251,Teams!$A$12:$B$29,2,FALSE)),CONCATENATE("NC-",VLOOKUP(B251,'U17 Non Counters'!$B$3:$D$86,3,FALSE)))</f>
        <v>DHH</v>
      </c>
      <c r="G251" s="50"/>
      <c r="J251" s="50" t="e">
        <f ca="1">IFERROR(INDIRECT("'"&amp;F251&amp;"'!D11"),VLOOKUP(B251,'U17 Non Counters'!$B$3:$D$86,2,FALSE))</f>
        <v>#N/A</v>
      </c>
    </row>
    <row r="252" spans="1:10" ht="15" x14ac:dyDescent="0.25">
      <c r="A252" s="50"/>
      <c r="B252" s="50">
        <f>'Lane Draws'!AU6</f>
        <v>66</v>
      </c>
      <c r="C252" s="50">
        <v>5</v>
      </c>
      <c r="D252" s="50" t="str">
        <f t="shared" ca="1" si="34"/>
        <v/>
      </c>
      <c r="E252" s="50" t="str">
        <f t="shared" ca="1" si="35"/>
        <v/>
      </c>
      <c r="F252" s="50" t="str">
        <f>IFERROR(IF(B252="","",VLOOKUP(B252,Teams!$A$12:$B$29,2,FALSE)),CONCATENATE("NC-",VLOOKUP(B252,'U17 Non Counters'!$B$3:$D$86,3,FALSE)))</f>
        <v>ISA</v>
      </c>
      <c r="G252" s="50"/>
      <c r="J252" s="50" t="e">
        <f ca="1">IFERROR(INDIRECT("'"&amp;F252&amp;"'!D11"),VLOOKUP(B252,'U17 Non Counters'!$B$3:$D$86,2,FALSE))</f>
        <v>#N/A</v>
      </c>
    </row>
    <row r="253" spans="1:10" ht="15" x14ac:dyDescent="0.25">
      <c r="A253" s="50"/>
      <c r="B253" s="50">
        <f>'Lane Draws'!AU7</f>
        <v>22</v>
      </c>
      <c r="C253" s="50">
        <v>6</v>
      </c>
      <c r="D253" s="50" t="str">
        <f t="shared" ca="1" si="34"/>
        <v/>
      </c>
      <c r="E253" s="50" t="str">
        <f t="shared" ca="1" si="35"/>
        <v/>
      </c>
      <c r="F253" s="50" t="str">
        <f>IFERROR(IF(B253="","",VLOOKUP(B253,Teams!$A$12:$B$29,2,FALSE)),CONCATENATE("NC-",VLOOKUP(B253,'U17 Non Counters'!$B$3:$D$86,3,FALSE)))</f>
        <v>ADAC</v>
      </c>
      <c r="G253" s="50"/>
      <c r="J253" s="50" t="e">
        <f ca="1">IFERROR(INDIRECT("'"&amp;F253&amp;"'!D11"),VLOOKUP(B253,'U17 Non Counters'!$B$3:$D$86,2,FALSE))</f>
        <v>#N/A</v>
      </c>
    </row>
    <row r="254" spans="1:10" ht="15" x14ac:dyDescent="0.25">
      <c r="A254" s="50"/>
      <c r="B254" s="50">
        <f>'Lane Draws'!AU8</f>
        <v>88</v>
      </c>
      <c r="C254" s="50">
        <v>7</v>
      </c>
      <c r="D254" s="50" t="str">
        <f t="shared" ca="1" si="34"/>
        <v/>
      </c>
      <c r="E254" s="50" t="str">
        <f t="shared" ca="1" si="35"/>
        <v/>
      </c>
      <c r="F254" s="50" t="str">
        <f>IFERROR(IF(B254="","",VLOOKUP(B254,Teams!$A$12:$B$29,2,FALSE)),CONCATENATE("NC-",VLOOKUP(B254,'U17 Non Counters'!$B$3:$D$86,3,FALSE)))</f>
        <v>TN</v>
      </c>
      <c r="G254" s="50"/>
      <c r="J254" s="50" t="e">
        <f ca="1">IFERROR(INDIRECT("'"&amp;F254&amp;"'!D11"),VLOOKUP(B254,'U17 Non Counters'!$B$3:$D$86,2,FALSE))</f>
        <v>#N/A</v>
      </c>
    </row>
    <row r="255" spans="1:10" ht="15" x14ac:dyDescent="0.25">
      <c r="A255" s="50"/>
      <c r="B255" s="50">
        <f>'Lane Draws'!AU9</f>
        <v>33</v>
      </c>
      <c r="C255" s="50">
        <v>8</v>
      </c>
      <c r="D255" s="50" t="str">
        <f t="shared" ca="1" si="34"/>
        <v/>
      </c>
      <c r="E255" s="50" t="str">
        <f t="shared" ca="1" si="35"/>
        <v/>
      </c>
      <c r="F255" s="50" t="str">
        <f>IFERROR(IF(B255="","",VLOOKUP(B255,Teams!$A$12:$B$29,2,FALSE)),CONCATENATE("NC-",VLOOKUP(B255,'U17 Non Counters'!$B$3:$D$86,3,FALSE)))</f>
        <v>BSAC</v>
      </c>
      <c r="G255" s="50"/>
      <c r="J255" s="50" t="e">
        <f ca="1">IFERROR(INDIRECT("'"&amp;F255&amp;"'!D11"),VLOOKUP(B255,'U17 Non Counters'!$B$3:$D$86,2,FALSE))</f>
        <v>#N/A</v>
      </c>
    </row>
    <row r="257" spans="1:10" ht="15" x14ac:dyDescent="0.25">
      <c r="A257" s="51" t="s">
        <v>52</v>
      </c>
      <c r="B257" s="51" t="s">
        <v>66</v>
      </c>
      <c r="C257" s="51" t="s">
        <v>54</v>
      </c>
      <c r="D257" s="51" t="s">
        <v>55</v>
      </c>
      <c r="E257" s="51"/>
      <c r="F257" s="51"/>
      <c r="G257" s="50"/>
    </row>
    <row r="258" spans="1:10" ht="15" x14ac:dyDescent="0.25">
      <c r="A258" s="50">
        <v>9</v>
      </c>
      <c r="B258" s="50">
        <v>1</v>
      </c>
      <c r="C258" s="50">
        <v>3</v>
      </c>
      <c r="D258" s="50" t="s">
        <v>87</v>
      </c>
      <c r="E258" s="50"/>
      <c r="F258" s="50"/>
      <c r="G258" s="50"/>
    </row>
    <row r="259" spans="1:10" ht="15" x14ac:dyDescent="0.25">
      <c r="A259" s="51" t="s">
        <v>56</v>
      </c>
      <c r="B259" s="51" t="s">
        <v>57</v>
      </c>
      <c r="C259" s="51" t="s">
        <v>58</v>
      </c>
      <c r="D259" s="51" t="s">
        <v>59</v>
      </c>
      <c r="E259" s="51" t="s">
        <v>60</v>
      </c>
      <c r="F259" s="51" t="s">
        <v>61</v>
      </c>
      <c r="G259" s="50"/>
    </row>
    <row r="260" spans="1:10" ht="15" x14ac:dyDescent="0.25">
      <c r="A260" s="50"/>
      <c r="B260" s="50">
        <f>'Lane Draws'!AX2</f>
        <v>3</v>
      </c>
      <c r="C260" s="50">
        <v>1</v>
      </c>
      <c r="D260" s="50" t="str">
        <f t="shared" ref="D260:D275" ca="1" si="36">IFERROR(RIGHT(J260,LEN(J260)-SEARCH(" ",J260,1)),"")</f>
        <v/>
      </c>
      <c r="E260" s="50" t="str">
        <f t="shared" ref="E260:E275" ca="1" si="37">IFERROR(LEFT(J260,SEARCH(" ",J260,1)),"")</f>
        <v/>
      </c>
      <c r="F260" s="50" t="str">
        <f>IFERROR(IF(B260="","",VLOOKUP(B260,Teams!$A$12:$B$29,2,FALSE)),CONCATENATE("NC-",VLOOKUP(B260,'U17 Non Counters'!$G$3:$I$86,3,FALSE)))</f>
        <v>BSAC</v>
      </c>
      <c r="G260" s="50"/>
      <c r="J260" s="50" t="e">
        <f ca="1">IFERROR(INDIRECT("'"&amp;F260&amp;"'!H16"),VLOOKUP(B260,'U17 Non Counters'!$G$3:$I$86,2,FALSE))</f>
        <v>#N/A</v>
      </c>
    </row>
    <row r="261" spans="1:10" ht="15" x14ac:dyDescent="0.25">
      <c r="A261" s="50"/>
      <c r="B261" s="50">
        <f>'Lane Draws'!AX3</f>
        <v>8</v>
      </c>
      <c r="C261" s="50">
        <v>2</v>
      </c>
      <c r="D261" s="50" t="str">
        <f t="shared" ca="1" si="36"/>
        <v/>
      </c>
      <c r="E261" s="50" t="str">
        <f t="shared" ca="1" si="37"/>
        <v/>
      </c>
      <c r="F261" s="50" t="str">
        <f>IFERROR(IF(B261="","",VLOOKUP(B261,Teams!$A$12:$B$29,2,FALSE)),CONCATENATE("NC-",VLOOKUP(B261,'U17 Non Counters'!$G$3:$I$86,3,FALSE)))</f>
        <v>TN</v>
      </c>
      <c r="G261" s="50"/>
      <c r="J261" s="50" t="e">
        <f ca="1">IFERROR(INDIRECT("'"&amp;F261&amp;"'!H16"),VLOOKUP(B261,'U17 Non Counters'!$G$3:$I$86,2,FALSE))</f>
        <v>#N/A</v>
      </c>
    </row>
    <row r="262" spans="1:10" ht="15" x14ac:dyDescent="0.25">
      <c r="A262" s="50"/>
      <c r="B262" s="50">
        <f>'Lane Draws'!AX4</f>
        <v>5</v>
      </c>
      <c r="C262" s="50">
        <v>3</v>
      </c>
      <c r="D262" s="50" t="str">
        <f t="shared" ca="1" si="36"/>
        <v/>
      </c>
      <c r="E262" s="50" t="str">
        <f t="shared" ca="1" si="37"/>
        <v/>
      </c>
      <c r="F262" s="50" t="str">
        <f>IFERROR(IF(B262="","",VLOOKUP(B262,Teams!$A$12:$B$29,2,FALSE)),CONCATENATE("NC-",VLOOKUP(B262,'U17 Non Counters'!$G$3:$I$86,3,FALSE)))</f>
        <v>IH</v>
      </c>
      <c r="G262" s="50"/>
      <c r="J262" s="50" t="e">
        <f ca="1">IFERROR(INDIRECT("'"&amp;F262&amp;"'!H16"),VLOOKUP(B262,'U17 Non Counters'!$G$3:$I$86,2,FALSE))</f>
        <v>#N/A</v>
      </c>
    </row>
    <row r="263" spans="1:10" ht="15" x14ac:dyDescent="0.25">
      <c r="A263" s="50"/>
      <c r="B263" s="50">
        <f>'Lane Draws'!AX5</f>
        <v>2</v>
      </c>
      <c r="C263" s="50">
        <v>4</v>
      </c>
      <c r="D263" s="50" t="str">
        <f t="shared" ca="1" si="36"/>
        <v/>
      </c>
      <c r="E263" s="50" t="str">
        <f t="shared" ca="1" si="37"/>
        <v/>
      </c>
      <c r="F263" s="50" t="str">
        <f>IFERROR(IF(B263="","",VLOOKUP(B263,Teams!$A$12:$B$29,2,FALSE)),CONCATENATE("NC-",VLOOKUP(B263,'U17 Non Counters'!$G$3:$I$86,3,FALSE)))</f>
        <v>ADAC</v>
      </c>
      <c r="G263" s="50"/>
      <c r="J263" s="50" t="e">
        <f ca="1">IFERROR(INDIRECT("'"&amp;F263&amp;"'!H16"),VLOOKUP(B263,'U17 Non Counters'!$G$3:$I$86,2,FALSE))</f>
        <v>#N/A</v>
      </c>
    </row>
    <row r="264" spans="1:10" ht="15" x14ac:dyDescent="0.25">
      <c r="A264" s="50"/>
      <c r="B264" s="50">
        <f>'Lane Draws'!AX6</f>
        <v>6</v>
      </c>
      <c r="C264" s="50">
        <v>5</v>
      </c>
      <c r="D264" s="50" t="str">
        <f t="shared" ca="1" si="36"/>
        <v/>
      </c>
      <c r="E264" s="50" t="str">
        <f t="shared" ca="1" si="37"/>
        <v/>
      </c>
      <c r="F264" s="50" t="str">
        <f>IFERROR(IF(B264="","",VLOOKUP(B264,Teams!$A$12:$B$29,2,FALSE)),CONCATENATE("NC-",VLOOKUP(B264,'U17 Non Counters'!$G$3:$I$86,3,FALSE)))</f>
        <v>ISA</v>
      </c>
      <c r="G264" s="50"/>
      <c r="J264" s="50" t="e">
        <f ca="1">IFERROR(INDIRECT("'"&amp;F264&amp;"'!H16"),VLOOKUP(B264,'U17 Non Counters'!$G$3:$I$86,2,FALSE))</f>
        <v>#N/A</v>
      </c>
    </row>
    <row r="265" spans="1:10" ht="15" x14ac:dyDescent="0.25">
      <c r="A265" s="50"/>
      <c r="B265" s="50">
        <f>'Lane Draws'!AX7</f>
        <v>7</v>
      </c>
      <c r="C265" s="50">
        <v>6</v>
      </c>
      <c r="D265" s="50" t="str">
        <f t="shared" ca="1" si="36"/>
        <v/>
      </c>
      <c r="E265" s="50" t="str">
        <f t="shared" ca="1" si="37"/>
        <v/>
      </c>
      <c r="F265" s="50" t="str">
        <f>IFERROR(IF(B265="","",VLOOKUP(B265,Teams!$A$12:$B$29,2,FALSE)),CONCATENATE("NC-",VLOOKUP(B265,'U17 Non Counters'!$G$3:$I$86,3,FALSE)))</f>
        <v>MAC_PSH</v>
      </c>
      <c r="G265" s="50"/>
      <c r="J265" s="50" t="e">
        <f ca="1">IFERROR(INDIRECT("'"&amp;F265&amp;"'!H16"),VLOOKUP(B265,'U17 Non Counters'!$G$3:$I$86,2,FALSE))</f>
        <v>#N/A</v>
      </c>
    </row>
    <row r="266" spans="1:10" ht="15" x14ac:dyDescent="0.25">
      <c r="A266" s="50"/>
      <c r="B266" s="50">
        <f>'Lane Draws'!AX8</f>
        <v>4</v>
      </c>
      <c r="C266" s="50">
        <v>7</v>
      </c>
      <c r="D266" s="50" t="str">
        <f t="shared" ca="1" si="36"/>
        <v/>
      </c>
      <c r="E266" s="50" t="str">
        <f t="shared" ca="1" si="37"/>
        <v/>
      </c>
      <c r="F266" s="50" t="str">
        <f>IFERROR(IF(B266="","",VLOOKUP(B266,Teams!$A$12:$B$29,2,FALSE)),CONCATENATE("NC-",VLOOKUP(B266,'U17 Non Counters'!$G$3:$I$86,3,FALSE)))</f>
        <v>DHH</v>
      </c>
      <c r="G266" s="50"/>
      <c r="J266" s="50" t="e">
        <f ca="1">IFERROR(INDIRECT("'"&amp;F266&amp;"'!H16"),VLOOKUP(B266,'U17 Non Counters'!$G$3:$I$86,2,FALSE))</f>
        <v>#N/A</v>
      </c>
    </row>
    <row r="267" spans="1:10" ht="15" x14ac:dyDescent="0.25">
      <c r="A267" s="50"/>
      <c r="B267" s="50">
        <f>'Lane Draws'!AX9</f>
        <v>1</v>
      </c>
      <c r="C267" s="50">
        <v>8</v>
      </c>
      <c r="D267" s="50" t="str">
        <f t="shared" ca="1" si="36"/>
        <v/>
      </c>
      <c r="E267" s="50" t="str">
        <f t="shared" ca="1" si="37"/>
        <v/>
      </c>
      <c r="F267" s="50" t="str">
        <f>IFERROR(IF(B267="","",VLOOKUP(B267,Teams!$A$12:$B$29,2,FALSE)),CONCATENATE("NC-",VLOOKUP(B267,'U17 Non Counters'!$G$3:$I$86,3,FALSE)))</f>
        <v>AAAC</v>
      </c>
      <c r="G267" s="50"/>
      <c r="J267" s="50" t="e">
        <f ca="1">IFERROR(INDIRECT("'"&amp;F267&amp;"'!H16"),VLOOKUP(B267,'U17 Non Counters'!$G$3:$I$86,2,FALSE))</f>
        <v>#N/A</v>
      </c>
    </row>
    <row r="268" spans="1:10" ht="15" x14ac:dyDescent="0.25">
      <c r="A268" s="50"/>
      <c r="B268" s="50">
        <f>'Lane Draws'!BA2</f>
        <v>33</v>
      </c>
      <c r="C268" s="50">
        <v>9</v>
      </c>
      <c r="D268" s="50" t="str">
        <f t="shared" ca="1" si="36"/>
        <v/>
      </c>
      <c r="E268" s="50" t="str">
        <f t="shared" ca="1" si="37"/>
        <v/>
      </c>
      <c r="F268" s="50" t="str">
        <f>IFERROR(IF(B268="","",VLOOKUP(B268,Teams!$A$12:$B$29,2,FALSE)),CONCATENATE("NC-",VLOOKUP(B268,'U17 Non Counters'!$G$3:$I$86,3,FALSE)))</f>
        <v>BSAC</v>
      </c>
      <c r="G268" s="50"/>
      <c r="J268" s="50" t="e">
        <f ca="1">IFERROR(INDIRECT("'"&amp;F268&amp;"'!H17"),VLOOKUP(B268,'U17 Non Counters'!$G$3:$I$86,2,FALSE))</f>
        <v>#N/A</v>
      </c>
    </row>
    <row r="269" spans="1:10" ht="15" x14ac:dyDescent="0.25">
      <c r="A269" s="50"/>
      <c r="B269" s="50">
        <f>'Lane Draws'!BA3</f>
        <v>88</v>
      </c>
      <c r="C269" s="50">
        <v>10</v>
      </c>
      <c r="D269" s="50" t="str">
        <f t="shared" ca="1" si="36"/>
        <v/>
      </c>
      <c r="E269" s="50" t="str">
        <f t="shared" ca="1" si="37"/>
        <v/>
      </c>
      <c r="F269" s="50" t="str">
        <f>IFERROR(IF(B269="","",VLOOKUP(B269,Teams!$A$12:$B$29,2,FALSE)),CONCATENATE("NC-",VLOOKUP(B269,'U17 Non Counters'!$G$3:$I$86,3,FALSE)))</f>
        <v>TN</v>
      </c>
      <c r="G269" s="50"/>
      <c r="J269" s="50" t="e">
        <f ca="1">IFERROR(INDIRECT("'"&amp;F269&amp;"'!H17"),VLOOKUP(B269,'U17 Non Counters'!$G$3:$I$86,2,FALSE))</f>
        <v>#N/A</v>
      </c>
    </row>
    <row r="270" spans="1:10" ht="15" x14ac:dyDescent="0.25">
      <c r="A270" s="50"/>
      <c r="B270" s="50">
        <f>'Lane Draws'!BA4</f>
        <v>55</v>
      </c>
      <c r="C270" s="50">
        <v>11</v>
      </c>
      <c r="D270" s="50" t="str">
        <f t="shared" ca="1" si="36"/>
        <v/>
      </c>
      <c r="E270" s="50" t="str">
        <f t="shared" ca="1" si="37"/>
        <v/>
      </c>
      <c r="F270" s="50" t="str">
        <f>IFERROR(IF(B270="","",VLOOKUP(B270,Teams!$A$12:$B$29,2,FALSE)),CONCATENATE("NC-",VLOOKUP(B270,'U17 Non Counters'!$G$3:$I$86,3,FALSE)))</f>
        <v>IH</v>
      </c>
      <c r="G270" s="50"/>
      <c r="J270" s="50" t="e">
        <f ca="1">IFERROR(INDIRECT("'"&amp;F270&amp;"'!H17"),VLOOKUP(B270,'U17 Non Counters'!$G$3:$I$86,2,FALSE))</f>
        <v>#N/A</v>
      </c>
    </row>
    <row r="271" spans="1:10" ht="15" x14ac:dyDescent="0.25">
      <c r="A271" s="50"/>
      <c r="B271" s="50">
        <f>'Lane Draws'!BA5</f>
        <v>22</v>
      </c>
      <c r="C271" s="50">
        <v>12</v>
      </c>
      <c r="D271" s="50" t="str">
        <f t="shared" ca="1" si="36"/>
        <v/>
      </c>
      <c r="E271" s="50" t="str">
        <f t="shared" ca="1" si="37"/>
        <v/>
      </c>
      <c r="F271" s="50" t="str">
        <f>IFERROR(IF(B271="","",VLOOKUP(B271,Teams!$A$12:$B$29,2,FALSE)),CONCATENATE("NC-",VLOOKUP(B271,'U17 Non Counters'!$G$3:$I$86,3,FALSE)))</f>
        <v>ADAC</v>
      </c>
      <c r="G271" s="50"/>
      <c r="J271" s="50" t="e">
        <f ca="1">IFERROR(INDIRECT("'"&amp;F271&amp;"'!H17"),VLOOKUP(B271,'U17 Non Counters'!$G$3:$I$86,2,FALSE))</f>
        <v>#N/A</v>
      </c>
    </row>
    <row r="272" spans="1:10" ht="15" x14ac:dyDescent="0.25">
      <c r="A272" s="50"/>
      <c r="B272" s="50">
        <f>'Lane Draws'!BA6</f>
        <v>66</v>
      </c>
      <c r="C272" s="50">
        <v>13</v>
      </c>
      <c r="D272" s="50" t="str">
        <f t="shared" ca="1" si="36"/>
        <v/>
      </c>
      <c r="E272" s="50" t="str">
        <f t="shared" ca="1" si="37"/>
        <v/>
      </c>
      <c r="F272" s="50" t="str">
        <f>IFERROR(IF(B272="","",VLOOKUP(B272,Teams!$A$12:$B$29,2,FALSE)),CONCATENATE("NC-",VLOOKUP(B272,'U17 Non Counters'!$G$3:$I$86,3,FALSE)))</f>
        <v>ISA</v>
      </c>
      <c r="G272" s="50"/>
      <c r="J272" s="50" t="e">
        <f ca="1">IFERROR(INDIRECT("'"&amp;F272&amp;"'!H17"),VLOOKUP(B272,'U17 Non Counters'!$G$3:$I$86,2,FALSE))</f>
        <v>#N/A</v>
      </c>
    </row>
    <row r="273" spans="1:10" ht="15" x14ac:dyDescent="0.25">
      <c r="A273" s="50"/>
      <c r="B273" s="50">
        <f>'Lane Draws'!BA7</f>
        <v>77</v>
      </c>
      <c r="C273" s="50">
        <v>14</v>
      </c>
      <c r="D273" s="50" t="str">
        <f t="shared" ca="1" si="36"/>
        <v/>
      </c>
      <c r="E273" s="50" t="str">
        <f t="shared" ca="1" si="37"/>
        <v/>
      </c>
      <c r="F273" s="50" t="str">
        <f>IFERROR(IF(B273="","",VLOOKUP(B273,Teams!$A$12:$B$29,2,FALSE)),CONCATENATE("NC-",VLOOKUP(B273,'U17 Non Counters'!$G$3:$I$86,3,FALSE)))</f>
        <v>MAC_PSH</v>
      </c>
      <c r="G273" s="50"/>
      <c r="J273" s="50" t="e">
        <f ca="1">IFERROR(INDIRECT("'"&amp;F273&amp;"'!H17"),VLOOKUP(B273,'U17 Non Counters'!$G$3:$I$86,2,FALSE))</f>
        <v>#N/A</v>
      </c>
    </row>
    <row r="274" spans="1:10" ht="15" x14ac:dyDescent="0.25">
      <c r="A274" s="50"/>
      <c r="B274" s="50">
        <f>'Lane Draws'!BA8</f>
        <v>44</v>
      </c>
      <c r="C274" s="50">
        <v>15</v>
      </c>
      <c r="D274" s="50" t="str">
        <f t="shared" ca="1" si="36"/>
        <v/>
      </c>
      <c r="E274" s="50" t="str">
        <f t="shared" ca="1" si="37"/>
        <v/>
      </c>
      <c r="F274" s="50" t="str">
        <f>IFERROR(IF(B274="","",VLOOKUP(B274,Teams!$A$12:$B$29,2,FALSE)),CONCATENATE("NC-",VLOOKUP(B274,'U17 Non Counters'!$G$3:$I$86,3,FALSE)))</f>
        <v>DHH</v>
      </c>
      <c r="G274" s="50"/>
      <c r="J274" s="50" t="e">
        <f ca="1">IFERROR(INDIRECT("'"&amp;F274&amp;"'!H17"),VLOOKUP(B274,'U17 Non Counters'!$G$3:$I$86,2,FALSE))</f>
        <v>#N/A</v>
      </c>
    </row>
    <row r="275" spans="1:10" ht="15" x14ac:dyDescent="0.25">
      <c r="A275" s="50"/>
      <c r="B275" s="50">
        <f>'Lane Draws'!BA9</f>
        <v>11</v>
      </c>
      <c r="C275" s="50">
        <v>16</v>
      </c>
      <c r="D275" s="50" t="str">
        <f t="shared" ca="1" si="36"/>
        <v/>
      </c>
      <c r="E275" s="50" t="str">
        <f t="shared" ca="1" si="37"/>
        <v/>
      </c>
      <c r="F275" s="50" t="str">
        <f>IFERROR(IF(B275="","",VLOOKUP(B275,Teams!$A$12:$B$29,2,FALSE)),CONCATENATE("NC-",VLOOKUP(B275,'U17 Non Counters'!$G$3:$I$86,3,FALSE)))</f>
        <v>AAAC</v>
      </c>
      <c r="G275" s="50"/>
      <c r="J275" s="50" t="e">
        <f ca="1">IFERROR(INDIRECT("'"&amp;F275&amp;"'!H17"),VLOOKUP(B275,'U17 Non Counters'!$G$3:$I$86,2,FALSE))</f>
        <v>#N/A</v>
      </c>
    </row>
    <row r="277" spans="1:10" ht="15" x14ac:dyDescent="0.25">
      <c r="A277" s="51" t="s">
        <v>52</v>
      </c>
      <c r="B277" s="51" t="s">
        <v>66</v>
      </c>
      <c r="C277" s="51" t="s">
        <v>54</v>
      </c>
      <c r="D277" s="51" t="s">
        <v>55</v>
      </c>
      <c r="E277" s="51"/>
      <c r="F277" s="51"/>
      <c r="G277" s="50"/>
    </row>
    <row r="278" spans="1:10" ht="15" x14ac:dyDescent="0.25">
      <c r="A278" s="50">
        <v>9</v>
      </c>
      <c r="B278" s="50">
        <v>1</v>
      </c>
      <c r="C278" s="50">
        <v>1</v>
      </c>
      <c r="D278" s="50" t="s">
        <v>88</v>
      </c>
      <c r="E278" s="50"/>
      <c r="F278" s="50"/>
      <c r="G278" s="50"/>
    </row>
    <row r="279" spans="1:10" ht="15" x14ac:dyDescent="0.25">
      <c r="A279" s="51" t="s">
        <v>56</v>
      </c>
      <c r="B279" s="51" t="s">
        <v>57</v>
      </c>
      <c r="C279" s="51" t="s">
        <v>58</v>
      </c>
      <c r="D279" s="51" t="s">
        <v>59</v>
      </c>
      <c r="E279" s="51" t="s">
        <v>60</v>
      </c>
      <c r="F279" s="51" t="s">
        <v>61</v>
      </c>
      <c r="G279" s="50"/>
    </row>
    <row r="280" spans="1:10" ht="15" x14ac:dyDescent="0.25">
      <c r="A280" s="50"/>
      <c r="B280" s="50">
        <f>'Lane Draws'!AX2</f>
        <v>3</v>
      </c>
      <c r="C280" s="50">
        <v>1</v>
      </c>
      <c r="D280" s="50" t="str">
        <f ca="1">IFERROR(RIGHT(J280,LEN(J280)-SEARCH(" ",J280,1)),"")</f>
        <v/>
      </c>
      <c r="E280" s="50" t="str">
        <f ca="1">IFERROR(LEFT(J280,SEARCH(" ",J280,1)),"")</f>
        <v/>
      </c>
      <c r="F280" s="50" t="str">
        <f>IFERROR(IF(B280="","",VLOOKUP(B280,Teams!$A$12:$B$29,2,FALSE)),CONCATENATE("NC-",VLOOKUP(B280,'U17 Non Counters'!$G$3:$I$86,3,FALSE)))</f>
        <v>BSAC</v>
      </c>
      <c r="G280" s="50"/>
      <c r="J280" s="50" t="e">
        <f ca="1">IFERROR(INDIRECT("'"&amp;F280&amp;"'!H16"),VLOOKUP(B280,'U17 Non Counters'!$G$3:$I$86,2,FALSE))</f>
        <v>#N/A</v>
      </c>
    </row>
    <row r="281" spans="1:10" ht="15" x14ac:dyDescent="0.25">
      <c r="A281" s="50"/>
      <c r="B281" s="50">
        <f>'Lane Draws'!AX3</f>
        <v>8</v>
      </c>
      <c r="C281" s="50">
        <v>2</v>
      </c>
      <c r="D281" s="50" t="str">
        <f t="shared" ref="D281:D287" ca="1" si="38">IFERROR(RIGHT(J281,LEN(J281)-SEARCH(" ",J281,1)),"")</f>
        <v/>
      </c>
      <c r="E281" s="50" t="str">
        <f t="shared" ref="E281:E287" ca="1" si="39">IFERROR(LEFT(J281,SEARCH(" ",J281,1)),"")</f>
        <v/>
      </c>
      <c r="F281" s="50" t="str">
        <f>IFERROR(IF(B281="","",VLOOKUP(B281,Teams!$A$12:$B$29,2,FALSE)),CONCATENATE("NC-",VLOOKUP(B281,'U17 Non Counters'!$G$3:$I$86,3,FALSE)))</f>
        <v>TN</v>
      </c>
      <c r="G281" s="50"/>
      <c r="J281" s="50" t="e">
        <f ca="1">IFERROR(INDIRECT("'"&amp;F281&amp;"'!H16"),VLOOKUP(B281,'U17 Non Counters'!$G$3:$I$86,2,FALSE))</f>
        <v>#N/A</v>
      </c>
    </row>
    <row r="282" spans="1:10" ht="15" x14ac:dyDescent="0.25">
      <c r="A282" s="50"/>
      <c r="B282" s="50">
        <f>'Lane Draws'!AX4</f>
        <v>5</v>
      </c>
      <c r="C282" s="50">
        <v>3</v>
      </c>
      <c r="D282" s="50" t="str">
        <f t="shared" ca="1" si="38"/>
        <v/>
      </c>
      <c r="E282" s="50" t="str">
        <f t="shared" ca="1" si="39"/>
        <v/>
      </c>
      <c r="F282" s="50" t="str">
        <f>IFERROR(IF(B282="","",VLOOKUP(B282,Teams!$A$12:$B$29,2,FALSE)),CONCATENATE("NC-",VLOOKUP(B282,'U17 Non Counters'!$G$3:$I$86,3,FALSE)))</f>
        <v>IH</v>
      </c>
      <c r="G282" s="50"/>
      <c r="J282" s="50" t="e">
        <f ca="1">IFERROR(INDIRECT("'"&amp;F282&amp;"'!H16"),VLOOKUP(B282,'U17 Non Counters'!$G$3:$I$86,2,FALSE))</f>
        <v>#N/A</v>
      </c>
    </row>
    <row r="283" spans="1:10" ht="15" x14ac:dyDescent="0.25">
      <c r="A283" s="50"/>
      <c r="B283" s="50">
        <f>'Lane Draws'!AX5</f>
        <v>2</v>
      </c>
      <c r="C283" s="50">
        <v>4</v>
      </c>
      <c r="D283" s="50" t="str">
        <f t="shared" ca="1" si="38"/>
        <v/>
      </c>
      <c r="E283" s="50" t="str">
        <f t="shared" ca="1" si="39"/>
        <v/>
      </c>
      <c r="F283" s="50" t="str">
        <f>IFERROR(IF(B283="","",VLOOKUP(B283,Teams!$A$12:$B$29,2,FALSE)),CONCATENATE("NC-",VLOOKUP(B283,'U17 Non Counters'!$G$3:$I$86,3,FALSE)))</f>
        <v>ADAC</v>
      </c>
      <c r="G283" s="50"/>
      <c r="J283" s="50" t="e">
        <f ca="1">IFERROR(INDIRECT("'"&amp;F283&amp;"'!H16"),VLOOKUP(B283,'U17 Non Counters'!$G$3:$I$86,2,FALSE))</f>
        <v>#N/A</v>
      </c>
    </row>
    <row r="284" spans="1:10" ht="15" x14ac:dyDescent="0.25">
      <c r="A284" s="50"/>
      <c r="B284" s="50">
        <f>'Lane Draws'!AX6</f>
        <v>6</v>
      </c>
      <c r="C284" s="50">
        <v>5</v>
      </c>
      <c r="D284" s="50" t="str">
        <f t="shared" ca="1" si="38"/>
        <v/>
      </c>
      <c r="E284" s="50" t="str">
        <f t="shared" ca="1" si="39"/>
        <v/>
      </c>
      <c r="F284" s="50" t="str">
        <f>IFERROR(IF(B284="","",VLOOKUP(B284,Teams!$A$12:$B$29,2,FALSE)),CONCATENATE("NC-",VLOOKUP(B284,'U17 Non Counters'!$G$3:$I$86,3,FALSE)))</f>
        <v>ISA</v>
      </c>
      <c r="G284" s="50"/>
      <c r="J284" s="50" t="e">
        <f ca="1">IFERROR(INDIRECT("'"&amp;F284&amp;"'!H16"),VLOOKUP(B284,'U17 Non Counters'!$G$3:$I$86,2,FALSE))</f>
        <v>#N/A</v>
      </c>
    </row>
    <row r="285" spans="1:10" ht="15" x14ac:dyDescent="0.25">
      <c r="A285" s="50"/>
      <c r="B285" s="50">
        <f>'Lane Draws'!AX7</f>
        <v>7</v>
      </c>
      <c r="C285" s="50">
        <v>6</v>
      </c>
      <c r="D285" s="50" t="str">
        <f t="shared" ca="1" si="38"/>
        <v/>
      </c>
      <c r="E285" s="50" t="str">
        <f t="shared" ca="1" si="39"/>
        <v/>
      </c>
      <c r="F285" s="50" t="str">
        <f>IFERROR(IF(B285="","",VLOOKUP(B285,Teams!$A$12:$B$29,2,FALSE)),CONCATENATE("NC-",VLOOKUP(B285,'U17 Non Counters'!$G$3:$I$86,3,FALSE)))</f>
        <v>MAC_PSH</v>
      </c>
      <c r="G285" s="50"/>
      <c r="J285" s="50" t="e">
        <f ca="1">IFERROR(INDIRECT("'"&amp;F285&amp;"'!H16"),VLOOKUP(B285,'U17 Non Counters'!$G$3:$I$86,2,FALSE))</f>
        <v>#N/A</v>
      </c>
    </row>
    <row r="286" spans="1:10" ht="15" x14ac:dyDescent="0.25">
      <c r="A286" s="50"/>
      <c r="B286" s="50">
        <f>'Lane Draws'!AX8</f>
        <v>4</v>
      </c>
      <c r="C286" s="50">
        <v>7</v>
      </c>
      <c r="D286" s="50" t="str">
        <f t="shared" ca="1" si="38"/>
        <v/>
      </c>
      <c r="E286" s="50" t="str">
        <f t="shared" ca="1" si="39"/>
        <v/>
      </c>
      <c r="F286" s="50" t="str">
        <f>IFERROR(IF(B286="","",VLOOKUP(B286,Teams!$A$12:$B$29,2,FALSE)),CONCATENATE("NC-",VLOOKUP(B286,'U17 Non Counters'!$G$3:$I$86,3,FALSE)))</f>
        <v>DHH</v>
      </c>
      <c r="G286" s="50"/>
      <c r="J286" s="50" t="e">
        <f ca="1">IFERROR(INDIRECT("'"&amp;F286&amp;"'!H16"),VLOOKUP(B286,'U17 Non Counters'!$G$3:$I$86,2,FALSE))</f>
        <v>#N/A</v>
      </c>
    </row>
    <row r="287" spans="1:10" ht="15" x14ac:dyDescent="0.25">
      <c r="A287" s="50"/>
      <c r="B287" s="50">
        <f>'Lane Draws'!AX9</f>
        <v>1</v>
      </c>
      <c r="C287" s="50">
        <v>8</v>
      </c>
      <c r="D287" s="50" t="str">
        <f t="shared" ca="1" si="38"/>
        <v/>
      </c>
      <c r="E287" s="50" t="str">
        <f t="shared" ca="1" si="39"/>
        <v/>
      </c>
      <c r="F287" s="50" t="str">
        <f>IFERROR(IF(B287="","",VLOOKUP(B287,Teams!$A$12:$B$29,2,FALSE)),CONCATENATE("NC-",VLOOKUP(B287,'U17 Non Counters'!$G$3:$I$86,3,FALSE)))</f>
        <v>AAAC</v>
      </c>
      <c r="G287" s="50"/>
      <c r="J287" s="50" t="e">
        <f ca="1">IFERROR(INDIRECT("'"&amp;F287&amp;"'!H16"),VLOOKUP(B287,'U17 Non Counters'!$G$3:$I$86,2,FALSE))</f>
        <v>#N/A</v>
      </c>
    </row>
    <row r="289" spans="1:10" ht="15" x14ac:dyDescent="0.25">
      <c r="A289" s="51" t="s">
        <v>52</v>
      </c>
      <c r="B289" s="51" t="s">
        <v>66</v>
      </c>
      <c r="C289" s="51" t="s">
        <v>54</v>
      </c>
      <c r="D289" s="51" t="s">
        <v>55</v>
      </c>
      <c r="E289" s="51"/>
      <c r="F289" s="51"/>
      <c r="G289" s="50"/>
    </row>
    <row r="290" spans="1:10" ht="15" x14ac:dyDescent="0.25">
      <c r="A290" s="50">
        <v>9</v>
      </c>
      <c r="B290" s="50">
        <v>1</v>
      </c>
      <c r="C290" s="50">
        <v>2</v>
      </c>
      <c r="D290" s="50" t="s">
        <v>89</v>
      </c>
      <c r="E290" s="50"/>
      <c r="F290" s="50"/>
      <c r="G290" s="50"/>
    </row>
    <row r="291" spans="1:10" ht="15" x14ac:dyDescent="0.25">
      <c r="A291" s="51" t="s">
        <v>56</v>
      </c>
      <c r="B291" s="51" t="s">
        <v>57</v>
      </c>
      <c r="C291" s="51" t="s">
        <v>58</v>
      </c>
      <c r="D291" s="51" t="s">
        <v>59</v>
      </c>
      <c r="E291" s="51" t="s">
        <v>60</v>
      </c>
      <c r="F291" s="51" t="s">
        <v>61</v>
      </c>
      <c r="G291" s="50"/>
    </row>
    <row r="292" spans="1:10" ht="15" x14ac:dyDescent="0.25">
      <c r="A292" s="50"/>
      <c r="B292" s="50">
        <f>'Lane Draws'!BA2</f>
        <v>33</v>
      </c>
      <c r="C292" s="50">
        <v>1</v>
      </c>
      <c r="D292" s="50" t="str">
        <f ca="1">IFERROR(RIGHT(J292,LEN(J292)-SEARCH(" ",J292,1)),"")</f>
        <v/>
      </c>
      <c r="E292" s="50" t="str">
        <f ca="1">IFERROR(LEFT(J292,SEARCH(" ",J292,1)),"")</f>
        <v/>
      </c>
      <c r="F292" s="50" t="str">
        <f>IFERROR(IF(B292="","",VLOOKUP(B292,Teams!$A$12:$B$29,2,FALSE)),CONCATENATE("NC-",VLOOKUP(B292,'U17 Non Counters'!$G$3:$I$86,3,FALSE)))</f>
        <v>BSAC</v>
      </c>
      <c r="G292" s="50"/>
      <c r="J292" s="50" t="e">
        <f ca="1">IFERROR(INDIRECT("'"&amp;F292&amp;"'!H17"),VLOOKUP(B292,'U17 Non Counters'!$G$3:$I$86,2,FALSE))</f>
        <v>#N/A</v>
      </c>
    </row>
    <row r="293" spans="1:10" ht="15" x14ac:dyDescent="0.25">
      <c r="A293" s="50"/>
      <c r="B293" s="50">
        <f>'Lane Draws'!BA3</f>
        <v>88</v>
      </c>
      <c r="C293" s="50">
        <v>2</v>
      </c>
      <c r="D293" s="50" t="str">
        <f t="shared" ref="D293:D299" ca="1" si="40">IFERROR(RIGHT(J293,LEN(J293)-SEARCH(" ",J293,1)),"")</f>
        <v/>
      </c>
      <c r="E293" s="50" t="str">
        <f t="shared" ref="E293:E299" ca="1" si="41">IFERROR(LEFT(J293,SEARCH(" ",J293,1)),"")</f>
        <v/>
      </c>
      <c r="F293" s="50" t="str">
        <f>IFERROR(IF(B293="","",VLOOKUP(B293,Teams!$A$12:$B$29,2,FALSE)),CONCATENATE("NC-",VLOOKUP(B293,'U17 Non Counters'!$G$3:$I$86,3,FALSE)))</f>
        <v>TN</v>
      </c>
      <c r="G293" s="50"/>
      <c r="J293" s="50" t="e">
        <f ca="1">IFERROR(INDIRECT("'"&amp;F293&amp;"'!H17"),VLOOKUP(B293,'U17 Non Counters'!$G$3:$I$86,2,FALSE))</f>
        <v>#N/A</v>
      </c>
    </row>
    <row r="294" spans="1:10" ht="15" x14ac:dyDescent="0.25">
      <c r="A294" s="50"/>
      <c r="B294" s="50">
        <f>'Lane Draws'!BA4</f>
        <v>55</v>
      </c>
      <c r="C294" s="50">
        <v>3</v>
      </c>
      <c r="D294" s="50" t="str">
        <f t="shared" ca="1" si="40"/>
        <v/>
      </c>
      <c r="E294" s="50" t="str">
        <f t="shared" ca="1" si="41"/>
        <v/>
      </c>
      <c r="F294" s="50" t="str">
        <f>IFERROR(IF(B294="","",VLOOKUP(B294,Teams!$A$12:$B$29,2,FALSE)),CONCATENATE("NC-",VLOOKUP(B294,'U17 Non Counters'!$G$3:$I$86,3,FALSE)))</f>
        <v>IH</v>
      </c>
      <c r="G294" s="50"/>
      <c r="J294" s="50" t="e">
        <f ca="1">IFERROR(INDIRECT("'"&amp;F294&amp;"'!H17"),VLOOKUP(B294,'U17 Non Counters'!$G$3:$I$86,2,FALSE))</f>
        <v>#N/A</v>
      </c>
    </row>
    <row r="295" spans="1:10" ht="15" x14ac:dyDescent="0.25">
      <c r="A295" s="50"/>
      <c r="B295" s="50">
        <f>'Lane Draws'!BA5</f>
        <v>22</v>
      </c>
      <c r="C295" s="50">
        <v>4</v>
      </c>
      <c r="D295" s="50" t="str">
        <f t="shared" ca="1" si="40"/>
        <v/>
      </c>
      <c r="E295" s="50" t="str">
        <f t="shared" ca="1" si="41"/>
        <v/>
      </c>
      <c r="F295" s="50" t="str">
        <f>IFERROR(IF(B295="","",VLOOKUP(B295,Teams!$A$12:$B$29,2,FALSE)),CONCATENATE("NC-",VLOOKUP(B295,'U17 Non Counters'!$G$3:$I$86,3,FALSE)))</f>
        <v>ADAC</v>
      </c>
      <c r="G295" s="50"/>
      <c r="J295" s="50" t="e">
        <f ca="1">IFERROR(INDIRECT("'"&amp;F295&amp;"'!H17"),VLOOKUP(B295,'U17 Non Counters'!$G$3:$I$86,2,FALSE))</f>
        <v>#N/A</v>
      </c>
    </row>
    <row r="296" spans="1:10" ht="15" x14ac:dyDescent="0.25">
      <c r="A296" s="50"/>
      <c r="B296" s="50">
        <f>'Lane Draws'!BA6</f>
        <v>66</v>
      </c>
      <c r="C296" s="50">
        <v>5</v>
      </c>
      <c r="D296" s="50" t="str">
        <f t="shared" ca="1" si="40"/>
        <v/>
      </c>
      <c r="E296" s="50" t="str">
        <f t="shared" ca="1" si="41"/>
        <v/>
      </c>
      <c r="F296" s="50" t="str">
        <f>IFERROR(IF(B296="","",VLOOKUP(B296,Teams!$A$12:$B$29,2,FALSE)),CONCATENATE("NC-",VLOOKUP(B296,'U17 Non Counters'!$G$3:$I$86,3,FALSE)))</f>
        <v>ISA</v>
      </c>
      <c r="G296" s="50"/>
      <c r="J296" s="50" t="e">
        <f ca="1">IFERROR(INDIRECT("'"&amp;F296&amp;"'!H17"),VLOOKUP(B296,'U17 Non Counters'!$G$3:$I$86,2,FALSE))</f>
        <v>#N/A</v>
      </c>
    </row>
    <row r="297" spans="1:10" ht="15" x14ac:dyDescent="0.25">
      <c r="A297" s="50"/>
      <c r="B297" s="50">
        <f>'Lane Draws'!BA7</f>
        <v>77</v>
      </c>
      <c r="C297" s="50">
        <v>6</v>
      </c>
      <c r="D297" s="50" t="str">
        <f t="shared" ca="1" si="40"/>
        <v/>
      </c>
      <c r="E297" s="50" t="str">
        <f t="shared" ca="1" si="41"/>
        <v/>
      </c>
      <c r="F297" s="50" t="str">
        <f>IFERROR(IF(B297="","",VLOOKUP(B297,Teams!$A$12:$B$29,2,FALSE)),CONCATENATE("NC-",VLOOKUP(B297,'U17 Non Counters'!$G$3:$I$86,3,FALSE)))</f>
        <v>MAC_PSH</v>
      </c>
      <c r="G297" s="50"/>
      <c r="J297" s="50" t="e">
        <f ca="1">IFERROR(INDIRECT("'"&amp;F297&amp;"'!H17"),VLOOKUP(B297,'U17 Non Counters'!$G$3:$I$86,2,FALSE))</f>
        <v>#N/A</v>
      </c>
    </row>
    <row r="298" spans="1:10" ht="15" x14ac:dyDescent="0.25">
      <c r="A298" s="50"/>
      <c r="B298" s="50">
        <f>'Lane Draws'!BA8</f>
        <v>44</v>
      </c>
      <c r="C298" s="50">
        <v>7</v>
      </c>
      <c r="D298" s="50" t="str">
        <f t="shared" ca="1" si="40"/>
        <v/>
      </c>
      <c r="E298" s="50" t="str">
        <f t="shared" ca="1" si="41"/>
        <v/>
      </c>
      <c r="F298" s="50" t="str">
        <f>IFERROR(IF(B298="","",VLOOKUP(B298,Teams!$A$12:$B$29,2,FALSE)),CONCATENATE("NC-",VLOOKUP(B298,'U17 Non Counters'!$G$3:$I$86,3,FALSE)))</f>
        <v>DHH</v>
      </c>
      <c r="G298" s="50"/>
      <c r="J298" s="50" t="e">
        <f ca="1">IFERROR(INDIRECT("'"&amp;F298&amp;"'!H17"),VLOOKUP(B298,'U17 Non Counters'!$G$3:$I$86,2,FALSE))</f>
        <v>#N/A</v>
      </c>
    </row>
    <row r="299" spans="1:10" ht="15" x14ac:dyDescent="0.25">
      <c r="A299" s="50"/>
      <c r="B299" s="50">
        <f>'Lane Draws'!BA9</f>
        <v>11</v>
      </c>
      <c r="C299" s="50">
        <v>8</v>
      </c>
      <c r="D299" s="50" t="str">
        <f t="shared" ca="1" si="40"/>
        <v/>
      </c>
      <c r="E299" s="50" t="str">
        <f t="shared" ca="1" si="41"/>
        <v/>
      </c>
      <c r="F299" s="50" t="str">
        <f>IFERROR(IF(B299="","",VLOOKUP(B299,Teams!$A$12:$B$29,2,FALSE)),CONCATENATE("NC-",VLOOKUP(B299,'U17 Non Counters'!$G$3:$I$86,3,FALSE)))</f>
        <v>AAAC</v>
      </c>
      <c r="G299" s="50"/>
      <c r="J299" s="50" t="e">
        <f ca="1">IFERROR(INDIRECT("'"&amp;F299&amp;"'!H17"),VLOOKUP(B299,'U17 Non Counters'!$G$3:$I$86,2,FALSE))</f>
        <v>#N/A</v>
      </c>
    </row>
    <row r="301" spans="1:10" ht="15" x14ac:dyDescent="0.25">
      <c r="A301" s="51" t="s">
        <v>52</v>
      </c>
      <c r="B301" s="51" t="s">
        <v>66</v>
      </c>
      <c r="C301" s="51" t="s">
        <v>54</v>
      </c>
      <c r="D301" s="51" t="s">
        <v>55</v>
      </c>
      <c r="E301" s="51"/>
      <c r="F301" s="51"/>
      <c r="G301" s="50"/>
    </row>
    <row r="302" spans="1:10" ht="15" x14ac:dyDescent="0.25">
      <c r="A302" s="50">
        <v>10</v>
      </c>
      <c r="B302" s="50">
        <v>1</v>
      </c>
      <c r="C302" s="50">
        <v>3</v>
      </c>
      <c r="D302" s="50" t="s">
        <v>90</v>
      </c>
      <c r="E302" s="50"/>
      <c r="F302" s="50"/>
      <c r="G302" s="50"/>
    </row>
    <row r="303" spans="1:10" ht="15" x14ac:dyDescent="0.25">
      <c r="A303" s="51" t="s">
        <v>56</v>
      </c>
      <c r="B303" s="51" t="s">
        <v>57</v>
      </c>
      <c r="C303" s="51" t="s">
        <v>58</v>
      </c>
      <c r="D303" s="51" t="s">
        <v>59</v>
      </c>
      <c r="E303" s="51" t="s">
        <v>60</v>
      </c>
      <c r="F303" s="51" t="s">
        <v>61</v>
      </c>
      <c r="G303" s="50"/>
    </row>
    <row r="304" spans="1:10" ht="15" x14ac:dyDescent="0.25">
      <c r="A304" s="50"/>
      <c r="B304" s="50">
        <f>'Lane Draws'!BD2</f>
        <v>3</v>
      </c>
      <c r="C304" s="50">
        <v>1</v>
      </c>
      <c r="D304" s="50" t="str">
        <f t="shared" ref="D304:D319" ca="1" si="42">IFERROR(RIGHT(J304,LEN(J304)-SEARCH(" ",J304,1)),"")</f>
        <v/>
      </c>
      <c r="E304" s="50" t="str">
        <f t="shared" ref="E304:E319" ca="1" si="43">IFERROR(LEFT(J304,SEARCH(" ",J304,1)),"")</f>
        <v/>
      </c>
      <c r="F304" s="50" t="str">
        <f>IFERROR(IF(B304="","",VLOOKUP(B304,Teams!$A$12:$B$29,2,FALSE)),CONCATENATE("NC-",VLOOKUP(B304,'U17 Non Counters'!$B$3:$D$86,3,FALSE)))</f>
        <v>BSAC</v>
      </c>
      <c r="G304" s="50"/>
      <c r="J304" s="50" t="e">
        <f ca="1">IFERROR(INDIRECT("'"&amp;F304&amp;"'!D16"),VLOOKUP(B304,'U17 Non Counters'!$B$3:$D$86,2,FALSE))</f>
        <v>#N/A</v>
      </c>
    </row>
    <row r="305" spans="1:10" ht="15" x14ac:dyDescent="0.25">
      <c r="A305" s="50"/>
      <c r="B305" s="50">
        <f>'Lane Draws'!BD3</f>
        <v>8</v>
      </c>
      <c r="C305" s="50">
        <v>2</v>
      </c>
      <c r="D305" s="50" t="str">
        <f t="shared" ca="1" si="42"/>
        <v/>
      </c>
      <c r="E305" s="50" t="str">
        <f t="shared" ca="1" si="43"/>
        <v/>
      </c>
      <c r="F305" s="50" t="str">
        <f>IFERROR(IF(B305="","",VLOOKUP(B305,Teams!$A$12:$B$29,2,FALSE)),CONCATENATE("NC-",VLOOKUP(B305,'U17 Non Counters'!$B$3:$D$86,3,FALSE)))</f>
        <v>TN</v>
      </c>
      <c r="G305" s="50"/>
      <c r="J305" s="50" t="e">
        <f ca="1">IFERROR(INDIRECT("'"&amp;F305&amp;"'!D16"),VLOOKUP(B305,'U17 Non Counters'!$B$3:$D$86,2,FALSE))</f>
        <v>#N/A</v>
      </c>
    </row>
    <row r="306" spans="1:10" ht="15" x14ac:dyDescent="0.25">
      <c r="A306" s="50"/>
      <c r="B306" s="50">
        <f>'Lane Draws'!BD4</f>
        <v>5</v>
      </c>
      <c r="C306" s="50">
        <v>3</v>
      </c>
      <c r="D306" s="50" t="str">
        <f t="shared" ca="1" si="42"/>
        <v/>
      </c>
      <c r="E306" s="50" t="str">
        <f t="shared" ca="1" si="43"/>
        <v/>
      </c>
      <c r="F306" s="50" t="str">
        <f>IFERROR(IF(B306="","",VLOOKUP(B306,Teams!$A$12:$B$29,2,FALSE)),CONCATENATE("NC-",VLOOKUP(B306,'U17 Non Counters'!$B$3:$D$86,3,FALSE)))</f>
        <v>IH</v>
      </c>
      <c r="G306" s="50"/>
      <c r="J306" s="50" t="e">
        <f ca="1">IFERROR(INDIRECT("'"&amp;F306&amp;"'!D16"),VLOOKUP(B306,'U17 Non Counters'!$B$3:$D$86,2,FALSE))</f>
        <v>#N/A</v>
      </c>
    </row>
    <row r="307" spans="1:10" ht="15" x14ac:dyDescent="0.25">
      <c r="A307" s="50"/>
      <c r="B307" s="50">
        <f>'Lane Draws'!BD5</f>
        <v>2</v>
      </c>
      <c r="C307" s="50">
        <v>4</v>
      </c>
      <c r="D307" s="50" t="str">
        <f t="shared" ca="1" si="42"/>
        <v/>
      </c>
      <c r="E307" s="50" t="str">
        <f t="shared" ca="1" si="43"/>
        <v/>
      </c>
      <c r="F307" s="50" t="str">
        <f>IFERROR(IF(B307="","",VLOOKUP(B307,Teams!$A$12:$B$29,2,FALSE)),CONCATENATE("NC-",VLOOKUP(B307,'U17 Non Counters'!$B$3:$D$86,3,FALSE)))</f>
        <v>ADAC</v>
      </c>
      <c r="G307" s="50"/>
      <c r="J307" s="50" t="e">
        <f ca="1">IFERROR(INDIRECT("'"&amp;F307&amp;"'!D16"),VLOOKUP(B307,'U17 Non Counters'!$B$3:$D$86,2,FALSE))</f>
        <v>#N/A</v>
      </c>
    </row>
    <row r="308" spans="1:10" ht="15" x14ac:dyDescent="0.25">
      <c r="A308" s="50"/>
      <c r="B308" s="50">
        <f>'Lane Draws'!BD6</f>
        <v>6</v>
      </c>
      <c r="C308" s="50">
        <v>5</v>
      </c>
      <c r="D308" s="50" t="str">
        <f t="shared" ca="1" si="42"/>
        <v/>
      </c>
      <c r="E308" s="50" t="str">
        <f t="shared" ca="1" si="43"/>
        <v/>
      </c>
      <c r="F308" s="50" t="str">
        <f>IFERROR(IF(B308="","",VLOOKUP(B308,Teams!$A$12:$B$29,2,FALSE)),CONCATENATE("NC-",VLOOKUP(B308,'U17 Non Counters'!$B$3:$D$86,3,FALSE)))</f>
        <v>ISA</v>
      </c>
      <c r="G308" s="50"/>
      <c r="J308" s="50" t="e">
        <f ca="1">IFERROR(INDIRECT("'"&amp;F308&amp;"'!D16"),VLOOKUP(B308,'U17 Non Counters'!$B$3:$D$86,2,FALSE))</f>
        <v>#N/A</v>
      </c>
    </row>
    <row r="309" spans="1:10" ht="15" x14ac:dyDescent="0.25">
      <c r="A309" s="50"/>
      <c r="B309" s="50">
        <f>'Lane Draws'!BD7</f>
        <v>7</v>
      </c>
      <c r="C309" s="50">
        <v>6</v>
      </c>
      <c r="D309" s="50" t="str">
        <f t="shared" ca="1" si="42"/>
        <v/>
      </c>
      <c r="E309" s="50" t="str">
        <f t="shared" ca="1" si="43"/>
        <v/>
      </c>
      <c r="F309" s="50" t="str">
        <f>IFERROR(IF(B309="","",VLOOKUP(B309,Teams!$A$12:$B$29,2,FALSE)),CONCATENATE("NC-",VLOOKUP(B309,'U17 Non Counters'!$B$3:$D$86,3,FALSE)))</f>
        <v>MAC_PSH</v>
      </c>
      <c r="G309" s="50"/>
      <c r="J309" s="50" t="e">
        <f ca="1">IFERROR(INDIRECT("'"&amp;F309&amp;"'!D16"),VLOOKUP(B309,'U17 Non Counters'!$B$3:$D$86,2,FALSE))</f>
        <v>#N/A</v>
      </c>
    </row>
    <row r="310" spans="1:10" ht="15" x14ac:dyDescent="0.25">
      <c r="A310" s="50"/>
      <c r="B310" s="50">
        <f>'Lane Draws'!BD8</f>
        <v>4</v>
      </c>
      <c r="C310" s="50">
        <v>7</v>
      </c>
      <c r="D310" s="50" t="str">
        <f t="shared" ca="1" si="42"/>
        <v/>
      </c>
      <c r="E310" s="50" t="str">
        <f t="shared" ca="1" si="43"/>
        <v/>
      </c>
      <c r="F310" s="50" t="str">
        <f>IFERROR(IF(B310="","",VLOOKUP(B310,Teams!$A$12:$B$29,2,FALSE)),CONCATENATE("NC-",VLOOKUP(B310,'U17 Non Counters'!$B$3:$D$86,3,FALSE)))</f>
        <v>DHH</v>
      </c>
      <c r="G310" s="50"/>
      <c r="J310" s="50" t="e">
        <f ca="1">IFERROR(INDIRECT("'"&amp;F310&amp;"'!D16"),VLOOKUP(B310,'U17 Non Counters'!$B$3:$D$86,2,FALSE))</f>
        <v>#N/A</v>
      </c>
    </row>
    <row r="311" spans="1:10" ht="15" x14ac:dyDescent="0.25">
      <c r="A311" s="50"/>
      <c r="B311" s="50">
        <f>'Lane Draws'!BD9</f>
        <v>1</v>
      </c>
      <c r="C311" s="50">
        <v>8</v>
      </c>
      <c r="D311" s="50" t="str">
        <f t="shared" ca="1" si="42"/>
        <v/>
      </c>
      <c r="E311" s="50" t="str">
        <f t="shared" ca="1" si="43"/>
        <v/>
      </c>
      <c r="F311" s="50" t="str">
        <f>IFERROR(IF(B311="","",VLOOKUP(B311,Teams!$A$12:$B$29,2,FALSE)),CONCATENATE("NC-",VLOOKUP(B311,'U17 Non Counters'!$B$3:$D$86,3,FALSE)))</f>
        <v>AAAC</v>
      </c>
      <c r="G311" s="50"/>
      <c r="J311" s="50" t="e">
        <f ca="1">IFERROR(INDIRECT("'"&amp;F311&amp;"'!D16"),VLOOKUP(B311,'U17 Non Counters'!$B$3:$D$86,2,FALSE))</f>
        <v>#N/A</v>
      </c>
    </row>
    <row r="312" spans="1:10" ht="15" x14ac:dyDescent="0.25">
      <c r="A312" s="50"/>
      <c r="B312" s="50">
        <f>'Lane Draws'!BG2</f>
        <v>33</v>
      </c>
      <c r="C312" s="50">
        <v>9</v>
      </c>
      <c r="D312" s="50" t="str">
        <f t="shared" ca="1" si="42"/>
        <v/>
      </c>
      <c r="E312" s="50" t="str">
        <f t="shared" ca="1" si="43"/>
        <v/>
      </c>
      <c r="F312" s="50" t="str">
        <f>IFERROR(IF(B312="","",VLOOKUP(B312,Teams!$A$12:$B$29,2,FALSE)),CONCATENATE("NC-",VLOOKUP(B312,'U17 Non Counters'!$B$3:$D$86,3,FALSE)))</f>
        <v>BSAC</v>
      </c>
      <c r="G312" s="50"/>
      <c r="J312" s="50" t="e">
        <f ca="1">IFERROR(INDIRECT("'"&amp;F312&amp;"'!D17"),VLOOKUP(B312,'U17 Non Counters'!$B$3:$D$86,2,FALSE))</f>
        <v>#N/A</v>
      </c>
    </row>
    <row r="313" spans="1:10" ht="15" x14ac:dyDescent="0.25">
      <c r="A313" s="50"/>
      <c r="B313" s="50">
        <f>'Lane Draws'!BG3</f>
        <v>88</v>
      </c>
      <c r="C313" s="50">
        <v>10</v>
      </c>
      <c r="D313" s="50" t="str">
        <f t="shared" ca="1" si="42"/>
        <v/>
      </c>
      <c r="E313" s="50" t="str">
        <f t="shared" ca="1" si="43"/>
        <v/>
      </c>
      <c r="F313" s="50" t="str">
        <f>IFERROR(IF(B313="","",VLOOKUP(B313,Teams!$A$12:$B$29,2,FALSE)),CONCATENATE("NC-",VLOOKUP(B313,'U17 Non Counters'!$B$3:$D$86,3,FALSE)))</f>
        <v>TN</v>
      </c>
      <c r="G313" s="50"/>
      <c r="J313" s="50" t="e">
        <f ca="1">IFERROR(INDIRECT("'"&amp;F313&amp;"'!D17"),VLOOKUP(B313,'U17 Non Counters'!$B$3:$D$86,2,FALSE))</f>
        <v>#N/A</v>
      </c>
    </row>
    <row r="314" spans="1:10" ht="15" x14ac:dyDescent="0.25">
      <c r="A314" s="50"/>
      <c r="B314" s="50">
        <f>'Lane Draws'!BG4</f>
        <v>55</v>
      </c>
      <c r="C314" s="50">
        <v>11</v>
      </c>
      <c r="D314" s="50" t="str">
        <f t="shared" ca="1" si="42"/>
        <v/>
      </c>
      <c r="E314" s="50" t="str">
        <f t="shared" ca="1" si="43"/>
        <v/>
      </c>
      <c r="F314" s="50" t="str">
        <f>IFERROR(IF(B314="","",VLOOKUP(B314,Teams!$A$12:$B$29,2,FALSE)),CONCATENATE("NC-",VLOOKUP(B314,'U17 Non Counters'!$B$3:$D$86,3,FALSE)))</f>
        <v>IH</v>
      </c>
      <c r="G314" s="50"/>
      <c r="J314" s="50" t="e">
        <f ca="1">IFERROR(INDIRECT("'"&amp;F314&amp;"'!D17"),VLOOKUP(B314,'U17 Non Counters'!$B$3:$D$86,2,FALSE))</f>
        <v>#N/A</v>
      </c>
    </row>
    <row r="315" spans="1:10" ht="15" x14ac:dyDescent="0.25">
      <c r="A315" s="50"/>
      <c r="B315" s="50">
        <f>'Lane Draws'!BG5</f>
        <v>22</v>
      </c>
      <c r="C315" s="50">
        <v>12</v>
      </c>
      <c r="D315" s="50" t="str">
        <f t="shared" ca="1" si="42"/>
        <v/>
      </c>
      <c r="E315" s="50" t="str">
        <f t="shared" ca="1" si="43"/>
        <v/>
      </c>
      <c r="F315" s="50" t="str">
        <f>IFERROR(IF(B315="","",VLOOKUP(B315,Teams!$A$12:$B$29,2,FALSE)),CONCATENATE("NC-",VLOOKUP(B315,'U17 Non Counters'!$B$3:$D$86,3,FALSE)))</f>
        <v>ADAC</v>
      </c>
      <c r="G315" s="50"/>
      <c r="J315" s="50" t="e">
        <f ca="1">IFERROR(INDIRECT("'"&amp;F315&amp;"'!D17"),VLOOKUP(B315,'U17 Non Counters'!$B$3:$D$86,2,FALSE))</f>
        <v>#N/A</v>
      </c>
    </row>
    <row r="316" spans="1:10" ht="15" x14ac:dyDescent="0.25">
      <c r="A316" s="50"/>
      <c r="B316" s="50">
        <f>'Lane Draws'!BG6</f>
        <v>66</v>
      </c>
      <c r="C316" s="50">
        <v>13</v>
      </c>
      <c r="D316" s="50" t="str">
        <f t="shared" ca="1" si="42"/>
        <v/>
      </c>
      <c r="E316" s="50" t="str">
        <f t="shared" ca="1" si="43"/>
        <v/>
      </c>
      <c r="F316" s="50" t="str">
        <f>IFERROR(IF(B316="","",VLOOKUP(B316,Teams!$A$12:$B$29,2,FALSE)),CONCATENATE("NC-",VLOOKUP(B316,'U17 Non Counters'!$B$3:$D$86,3,FALSE)))</f>
        <v>ISA</v>
      </c>
      <c r="G316" s="50"/>
      <c r="J316" s="50" t="e">
        <f ca="1">IFERROR(INDIRECT("'"&amp;F316&amp;"'!D17"),VLOOKUP(B316,'U17 Non Counters'!$B$3:$D$86,2,FALSE))</f>
        <v>#N/A</v>
      </c>
    </row>
    <row r="317" spans="1:10" ht="15" x14ac:dyDescent="0.25">
      <c r="A317" s="50"/>
      <c r="B317" s="50">
        <f>'Lane Draws'!BG7</f>
        <v>77</v>
      </c>
      <c r="C317" s="50">
        <v>14</v>
      </c>
      <c r="D317" s="50" t="str">
        <f t="shared" ca="1" si="42"/>
        <v/>
      </c>
      <c r="E317" s="50" t="str">
        <f t="shared" ca="1" si="43"/>
        <v/>
      </c>
      <c r="F317" s="50" t="str">
        <f>IFERROR(IF(B317="","",VLOOKUP(B317,Teams!$A$12:$B$29,2,FALSE)),CONCATENATE("NC-",VLOOKUP(B317,'U17 Non Counters'!$B$3:$D$86,3,FALSE)))</f>
        <v>MAC_PSH</v>
      </c>
      <c r="G317" s="50"/>
      <c r="J317" s="50" t="e">
        <f ca="1">IFERROR(INDIRECT("'"&amp;F317&amp;"'!D17"),VLOOKUP(B317,'U17 Non Counters'!$B$3:$D$86,2,FALSE))</f>
        <v>#N/A</v>
      </c>
    </row>
    <row r="318" spans="1:10" ht="15" x14ac:dyDescent="0.25">
      <c r="A318" s="50"/>
      <c r="B318" s="50">
        <f>'Lane Draws'!BG8</f>
        <v>44</v>
      </c>
      <c r="C318" s="50">
        <v>15</v>
      </c>
      <c r="D318" s="50" t="str">
        <f t="shared" ca="1" si="42"/>
        <v/>
      </c>
      <c r="E318" s="50" t="str">
        <f t="shared" ca="1" si="43"/>
        <v/>
      </c>
      <c r="F318" s="50" t="str">
        <f>IFERROR(IF(B318="","",VLOOKUP(B318,Teams!$A$12:$B$29,2,FALSE)),CONCATENATE("NC-",VLOOKUP(B318,'U17 Non Counters'!$B$3:$D$86,3,FALSE)))</f>
        <v>DHH</v>
      </c>
      <c r="G318" s="50"/>
      <c r="J318" s="50" t="e">
        <f ca="1">IFERROR(INDIRECT("'"&amp;F318&amp;"'!D17"),VLOOKUP(B318,'U17 Non Counters'!$B$3:$D$86,2,FALSE))</f>
        <v>#N/A</v>
      </c>
    </row>
    <row r="319" spans="1:10" ht="15" x14ac:dyDescent="0.25">
      <c r="A319" s="50"/>
      <c r="B319" s="50">
        <f>'Lane Draws'!BG9</f>
        <v>11</v>
      </c>
      <c r="C319" s="50">
        <v>16</v>
      </c>
      <c r="D319" s="50" t="str">
        <f t="shared" ca="1" si="42"/>
        <v/>
      </c>
      <c r="E319" s="50" t="str">
        <f t="shared" ca="1" si="43"/>
        <v/>
      </c>
      <c r="F319" s="50" t="str">
        <f>IFERROR(IF(B319="","",VLOOKUP(B319,Teams!$A$12:$B$29,2,FALSE)),CONCATENATE("NC-",VLOOKUP(B319,'U17 Non Counters'!$B$3:$D$86,3,FALSE)))</f>
        <v>AAAC</v>
      </c>
      <c r="G319" s="50"/>
      <c r="J319" s="50" t="e">
        <f ca="1">IFERROR(INDIRECT("'"&amp;F319&amp;"'!D17"),VLOOKUP(B319,'U17 Non Counters'!$B$3:$D$86,2,FALSE))</f>
        <v>#N/A</v>
      </c>
    </row>
    <row r="321" spans="1:10" ht="15" x14ac:dyDescent="0.25">
      <c r="A321" s="51" t="s">
        <v>52</v>
      </c>
      <c r="B321" s="51" t="s">
        <v>66</v>
      </c>
      <c r="C321" s="51" t="s">
        <v>54</v>
      </c>
      <c r="D321" s="51" t="s">
        <v>55</v>
      </c>
      <c r="E321" s="51"/>
      <c r="F321" s="51"/>
      <c r="G321" s="50"/>
    </row>
    <row r="322" spans="1:10" ht="15" x14ac:dyDescent="0.25">
      <c r="A322" s="50">
        <v>10</v>
      </c>
      <c r="B322" s="50">
        <v>1</v>
      </c>
      <c r="C322" s="50">
        <v>1</v>
      </c>
      <c r="D322" s="50" t="s">
        <v>91</v>
      </c>
      <c r="E322" s="50"/>
      <c r="F322" s="50"/>
      <c r="G322" s="50"/>
    </row>
    <row r="323" spans="1:10" ht="15" x14ac:dyDescent="0.25">
      <c r="A323" s="51" t="s">
        <v>56</v>
      </c>
      <c r="B323" s="51" t="s">
        <v>57</v>
      </c>
      <c r="C323" s="51" t="s">
        <v>58</v>
      </c>
      <c r="D323" s="51" t="s">
        <v>59</v>
      </c>
      <c r="E323" s="51" t="s">
        <v>60</v>
      </c>
      <c r="F323" s="51" t="s">
        <v>61</v>
      </c>
      <c r="G323" s="50"/>
    </row>
    <row r="324" spans="1:10" ht="15" x14ac:dyDescent="0.25">
      <c r="A324" s="50"/>
      <c r="B324" s="50">
        <f>'Lane Draws'!BD2</f>
        <v>3</v>
      </c>
      <c r="C324" s="50">
        <v>1</v>
      </c>
      <c r="D324" s="50" t="str">
        <f ca="1">IFERROR(RIGHT(J324,LEN(J324)-SEARCH(" ",J324,1)),"")</f>
        <v/>
      </c>
      <c r="E324" s="50" t="str">
        <f ca="1">IFERROR(LEFT(J324,SEARCH(" ",J324,1)),"")</f>
        <v/>
      </c>
      <c r="F324" s="50" t="str">
        <f>IFERROR(IF(B324="","",VLOOKUP(B324,Teams!$A$12:$B$29,2,FALSE)),CONCATENATE("NC-",VLOOKUP(B324,'U17 Non Counters'!$B$3:$D$86,3,FALSE)))</f>
        <v>BSAC</v>
      </c>
      <c r="G324" s="50"/>
      <c r="J324" s="50" t="e">
        <f ca="1">IFERROR(INDIRECT("'"&amp;F324&amp;"'!D16"),VLOOKUP(B324,'U17 Non Counters'!$B$3:$D$86,2,FALSE))</f>
        <v>#N/A</v>
      </c>
    </row>
    <row r="325" spans="1:10" ht="15" x14ac:dyDescent="0.25">
      <c r="A325" s="50"/>
      <c r="B325" s="50">
        <f>'Lane Draws'!BD3</f>
        <v>8</v>
      </c>
      <c r="C325" s="50">
        <v>2</v>
      </c>
      <c r="D325" s="50" t="str">
        <f t="shared" ref="D325:D331" ca="1" si="44">IFERROR(RIGHT(J325,LEN(J325)-SEARCH(" ",J325,1)),"")</f>
        <v/>
      </c>
      <c r="E325" s="50" t="str">
        <f t="shared" ref="E325:E331" ca="1" si="45">IFERROR(LEFT(J325,SEARCH(" ",J325,1)),"")</f>
        <v/>
      </c>
      <c r="F325" s="50" t="str">
        <f>IFERROR(IF(B325="","",VLOOKUP(B325,Teams!$A$12:$B$29,2,FALSE)),CONCATENATE("NC-",VLOOKUP(B325,'U17 Non Counters'!$B$3:$D$86,3,FALSE)))</f>
        <v>TN</v>
      </c>
      <c r="G325" s="50"/>
      <c r="J325" s="50" t="e">
        <f ca="1">IFERROR(INDIRECT("'"&amp;F325&amp;"'!D16"),VLOOKUP(B325,'U17 Non Counters'!$B$3:$D$86,2,FALSE))</f>
        <v>#N/A</v>
      </c>
    </row>
    <row r="326" spans="1:10" ht="15" x14ac:dyDescent="0.25">
      <c r="A326" s="50"/>
      <c r="B326" s="50">
        <f>'Lane Draws'!BD4</f>
        <v>5</v>
      </c>
      <c r="C326" s="50">
        <v>3</v>
      </c>
      <c r="D326" s="50" t="str">
        <f t="shared" ca="1" si="44"/>
        <v/>
      </c>
      <c r="E326" s="50" t="str">
        <f t="shared" ca="1" si="45"/>
        <v/>
      </c>
      <c r="F326" s="50" t="str">
        <f>IFERROR(IF(B326="","",VLOOKUP(B326,Teams!$A$12:$B$29,2,FALSE)),CONCATENATE("NC-",VLOOKUP(B326,'U17 Non Counters'!$B$3:$D$86,3,FALSE)))</f>
        <v>IH</v>
      </c>
      <c r="G326" s="50"/>
      <c r="J326" s="50" t="e">
        <f ca="1">IFERROR(INDIRECT("'"&amp;F326&amp;"'!D16"),VLOOKUP(B326,'U17 Non Counters'!$B$3:$D$86,2,FALSE))</f>
        <v>#N/A</v>
      </c>
    </row>
    <row r="327" spans="1:10" ht="15" x14ac:dyDescent="0.25">
      <c r="A327" s="50"/>
      <c r="B327" s="50">
        <f>'Lane Draws'!BD5</f>
        <v>2</v>
      </c>
      <c r="C327" s="50">
        <v>4</v>
      </c>
      <c r="D327" s="50" t="str">
        <f t="shared" ca="1" si="44"/>
        <v/>
      </c>
      <c r="E327" s="50" t="str">
        <f t="shared" ca="1" si="45"/>
        <v/>
      </c>
      <c r="F327" s="50" t="str">
        <f>IFERROR(IF(B327="","",VLOOKUP(B327,Teams!$A$12:$B$29,2,FALSE)),CONCATENATE("NC-",VLOOKUP(B327,'U17 Non Counters'!$B$3:$D$86,3,FALSE)))</f>
        <v>ADAC</v>
      </c>
      <c r="G327" s="50"/>
      <c r="J327" s="50" t="e">
        <f ca="1">IFERROR(INDIRECT("'"&amp;F327&amp;"'!D16"),VLOOKUP(B327,'U17 Non Counters'!$B$3:$D$86,2,FALSE))</f>
        <v>#N/A</v>
      </c>
    </row>
    <row r="328" spans="1:10" ht="15" x14ac:dyDescent="0.25">
      <c r="A328" s="50"/>
      <c r="B328" s="50">
        <f>'Lane Draws'!BD6</f>
        <v>6</v>
      </c>
      <c r="C328" s="50">
        <v>5</v>
      </c>
      <c r="D328" s="50" t="str">
        <f t="shared" ca="1" si="44"/>
        <v/>
      </c>
      <c r="E328" s="50" t="str">
        <f t="shared" ca="1" si="45"/>
        <v/>
      </c>
      <c r="F328" s="50" t="str">
        <f>IFERROR(IF(B328="","",VLOOKUP(B328,Teams!$A$12:$B$29,2,FALSE)),CONCATENATE("NC-",VLOOKUP(B328,'U17 Non Counters'!$B$3:$D$86,3,FALSE)))</f>
        <v>ISA</v>
      </c>
      <c r="G328" s="50"/>
      <c r="J328" s="50" t="e">
        <f ca="1">IFERROR(INDIRECT("'"&amp;F328&amp;"'!D16"),VLOOKUP(B328,'U17 Non Counters'!$B$3:$D$86,2,FALSE))</f>
        <v>#N/A</v>
      </c>
    </row>
    <row r="329" spans="1:10" ht="15" x14ac:dyDescent="0.25">
      <c r="A329" s="50"/>
      <c r="B329" s="50">
        <f>'Lane Draws'!BD7</f>
        <v>7</v>
      </c>
      <c r="C329" s="50">
        <v>6</v>
      </c>
      <c r="D329" s="50" t="str">
        <f t="shared" ca="1" si="44"/>
        <v/>
      </c>
      <c r="E329" s="50" t="str">
        <f t="shared" ca="1" si="45"/>
        <v/>
      </c>
      <c r="F329" s="50" t="str">
        <f>IFERROR(IF(B329="","",VLOOKUP(B329,Teams!$A$12:$B$29,2,FALSE)),CONCATENATE("NC-",VLOOKUP(B329,'U17 Non Counters'!$B$3:$D$86,3,FALSE)))</f>
        <v>MAC_PSH</v>
      </c>
      <c r="G329" s="50"/>
      <c r="J329" s="50" t="e">
        <f ca="1">IFERROR(INDIRECT("'"&amp;F329&amp;"'!D16"),VLOOKUP(B329,'U17 Non Counters'!$B$3:$D$86,2,FALSE))</f>
        <v>#N/A</v>
      </c>
    </row>
    <row r="330" spans="1:10" ht="15" x14ac:dyDescent="0.25">
      <c r="A330" s="50"/>
      <c r="B330" s="50">
        <f>'Lane Draws'!BD8</f>
        <v>4</v>
      </c>
      <c r="C330" s="50">
        <v>7</v>
      </c>
      <c r="D330" s="50" t="str">
        <f t="shared" ca="1" si="44"/>
        <v/>
      </c>
      <c r="E330" s="50" t="str">
        <f t="shared" ca="1" si="45"/>
        <v/>
      </c>
      <c r="F330" s="50" t="str">
        <f>IFERROR(IF(B330="","",VLOOKUP(B330,Teams!$A$12:$B$29,2,FALSE)),CONCATENATE("NC-",VLOOKUP(B330,'U17 Non Counters'!$B$3:$D$86,3,FALSE)))</f>
        <v>DHH</v>
      </c>
      <c r="G330" s="50"/>
      <c r="J330" s="50" t="e">
        <f ca="1">IFERROR(INDIRECT("'"&amp;F330&amp;"'!D16"),VLOOKUP(B330,'U17 Non Counters'!$B$3:$D$86,2,FALSE))</f>
        <v>#N/A</v>
      </c>
    </row>
    <row r="331" spans="1:10" ht="15" x14ac:dyDescent="0.25">
      <c r="A331" s="50"/>
      <c r="B331" s="50">
        <f>'Lane Draws'!BD9</f>
        <v>1</v>
      </c>
      <c r="C331" s="50">
        <v>8</v>
      </c>
      <c r="D331" s="50" t="str">
        <f t="shared" ca="1" si="44"/>
        <v/>
      </c>
      <c r="E331" s="50" t="str">
        <f t="shared" ca="1" si="45"/>
        <v/>
      </c>
      <c r="F331" s="50" t="str">
        <f>IFERROR(IF(B331="","",VLOOKUP(B331,Teams!$A$12:$B$29,2,FALSE)),CONCATENATE("NC-",VLOOKUP(B331,'U17 Non Counters'!$B$3:$D$86,3,FALSE)))</f>
        <v>AAAC</v>
      </c>
      <c r="G331" s="50"/>
      <c r="J331" s="50" t="e">
        <f ca="1">IFERROR(INDIRECT("'"&amp;F331&amp;"'!D16"),VLOOKUP(B331,'U17 Non Counters'!$B$3:$D$86,2,FALSE))</f>
        <v>#N/A</v>
      </c>
    </row>
    <row r="333" spans="1:10" ht="15" x14ac:dyDescent="0.25">
      <c r="A333" s="51" t="s">
        <v>52</v>
      </c>
      <c r="B333" s="51" t="s">
        <v>66</v>
      </c>
      <c r="C333" s="51" t="s">
        <v>54</v>
      </c>
      <c r="D333" s="51" t="s">
        <v>55</v>
      </c>
      <c r="E333" s="51"/>
      <c r="F333" s="51"/>
      <c r="G333" s="50"/>
    </row>
    <row r="334" spans="1:10" ht="15" x14ac:dyDescent="0.25">
      <c r="A334" s="50">
        <v>10</v>
      </c>
      <c r="B334" s="50">
        <v>1</v>
      </c>
      <c r="C334" s="50">
        <v>2</v>
      </c>
      <c r="D334" s="50" t="s">
        <v>92</v>
      </c>
      <c r="E334" s="50"/>
      <c r="F334" s="50"/>
      <c r="G334" s="50"/>
    </row>
    <row r="335" spans="1:10" ht="15" x14ac:dyDescent="0.25">
      <c r="A335" s="51" t="s">
        <v>56</v>
      </c>
      <c r="B335" s="51" t="s">
        <v>57</v>
      </c>
      <c r="C335" s="51" t="s">
        <v>58</v>
      </c>
      <c r="D335" s="51" t="s">
        <v>59</v>
      </c>
      <c r="E335" s="51" t="s">
        <v>60</v>
      </c>
      <c r="F335" s="51" t="s">
        <v>61</v>
      </c>
      <c r="G335" s="50"/>
    </row>
    <row r="336" spans="1:10" ht="15" x14ac:dyDescent="0.25">
      <c r="A336" s="50"/>
      <c r="B336" s="50">
        <f>'Lane Draws'!BG2</f>
        <v>33</v>
      </c>
      <c r="C336" s="50">
        <v>1</v>
      </c>
      <c r="D336" s="50" t="str">
        <f ca="1">IFERROR(RIGHT(J336,LEN(J336)-SEARCH(" ",J336,1)),"")</f>
        <v/>
      </c>
      <c r="E336" s="50" t="str">
        <f ca="1">IFERROR(LEFT(J336,SEARCH(" ",J336,1)),"")</f>
        <v/>
      </c>
      <c r="F336" s="50" t="str">
        <f>IFERROR(IF(B336="","",VLOOKUP(B336,Teams!$A$12:$B$29,2,FALSE)),CONCATENATE("NC-",VLOOKUP(B336,'U17 Non Counters'!$B$3:$D$86,3,FALSE)))</f>
        <v>BSAC</v>
      </c>
      <c r="G336" s="50"/>
      <c r="J336" s="50" t="e">
        <f ca="1">IFERROR(INDIRECT("'"&amp;F336&amp;"'!D17"),VLOOKUP(B336,'U17 Non Counters'!$B$3:$D$86,2,FALSE))</f>
        <v>#N/A</v>
      </c>
    </row>
    <row r="337" spans="1:10" ht="15" x14ac:dyDescent="0.25">
      <c r="A337" s="50"/>
      <c r="B337" s="50">
        <f>'Lane Draws'!BG3</f>
        <v>88</v>
      </c>
      <c r="C337" s="50">
        <v>2</v>
      </c>
      <c r="D337" s="50" t="str">
        <f t="shared" ref="D337:D343" ca="1" si="46">IFERROR(RIGHT(J337,LEN(J337)-SEARCH(" ",J337,1)),"")</f>
        <v/>
      </c>
      <c r="E337" s="50" t="str">
        <f t="shared" ref="E337:E343" ca="1" si="47">IFERROR(LEFT(J337,SEARCH(" ",J337,1)),"")</f>
        <v/>
      </c>
      <c r="F337" s="50" t="str">
        <f>IFERROR(IF(B337="","",VLOOKUP(B337,Teams!$A$12:$B$29,2,FALSE)),CONCATENATE("NC-",VLOOKUP(B337,'U17 Non Counters'!$B$3:$D$86,3,FALSE)))</f>
        <v>TN</v>
      </c>
      <c r="G337" s="50"/>
      <c r="J337" s="50" t="e">
        <f ca="1">IFERROR(INDIRECT("'"&amp;F337&amp;"'!D17"),VLOOKUP(B337,'U17 Non Counters'!$B$3:$D$86,2,FALSE))</f>
        <v>#N/A</v>
      </c>
    </row>
    <row r="338" spans="1:10" ht="15" x14ac:dyDescent="0.25">
      <c r="A338" s="50"/>
      <c r="B338" s="50">
        <f>'Lane Draws'!BG4</f>
        <v>55</v>
      </c>
      <c r="C338" s="50">
        <v>3</v>
      </c>
      <c r="D338" s="50" t="str">
        <f t="shared" ca="1" si="46"/>
        <v/>
      </c>
      <c r="E338" s="50" t="str">
        <f t="shared" ca="1" si="47"/>
        <v/>
      </c>
      <c r="F338" s="50" t="str">
        <f>IFERROR(IF(B338="","",VLOOKUP(B338,Teams!$A$12:$B$29,2,FALSE)),CONCATENATE("NC-",VLOOKUP(B338,'U17 Non Counters'!$B$3:$D$86,3,FALSE)))</f>
        <v>IH</v>
      </c>
      <c r="G338" s="50"/>
      <c r="J338" s="50" t="e">
        <f ca="1">IFERROR(INDIRECT("'"&amp;F338&amp;"'!D17"),VLOOKUP(B338,'U17 Non Counters'!$B$3:$D$86,2,FALSE))</f>
        <v>#N/A</v>
      </c>
    </row>
    <row r="339" spans="1:10" ht="15" x14ac:dyDescent="0.25">
      <c r="A339" s="50"/>
      <c r="B339" s="50">
        <f>'Lane Draws'!BG5</f>
        <v>22</v>
      </c>
      <c r="C339" s="50">
        <v>4</v>
      </c>
      <c r="D339" s="50" t="str">
        <f t="shared" ca="1" si="46"/>
        <v/>
      </c>
      <c r="E339" s="50" t="str">
        <f t="shared" ca="1" si="47"/>
        <v/>
      </c>
      <c r="F339" s="50" t="str">
        <f>IFERROR(IF(B339="","",VLOOKUP(B339,Teams!$A$12:$B$29,2,FALSE)),CONCATENATE("NC-",VLOOKUP(B339,'U17 Non Counters'!$B$3:$D$86,3,FALSE)))</f>
        <v>ADAC</v>
      </c>
      <c r="G339" s="50"/>
      <c r="J339" s="50" t="e">
        <f ca="1">IFERROR(INDIRECT("'"&amp;F339&amp;"'!D17"),VLOOKUP(B339,'U17 Non Counters'!$B$3:$D$86,2,FALSE))</f>
        <v>#N/A</v>
      </c>
    </row>
    <row r="340" spans="1:10" ht="15" x14ac:dyDescent="0.25">
      <c r="A340" s="50"/>
      <c r="B340" s="50">
        <f>'Lane Draws'!BG6</f>
        <v>66</v>
      </c>
      <c r="C340" s="50">
        <v>5</v>
      </c>
      <c r="D340" s="50" t="str">
        <f t="shared" ca="1" si="46"/>
        <v/>
      </c>
      <c r="E340" s="50" t="str">
        <f t="shared" ca="1" si="47"/>
        <v/>
      </c>
      <c r="F340" s="50" t="str">
        <f>IFERROR(IF(B340="","",VLOOKUP(B340,Teams!$A$12:$B$29,2,FALSE)),CONCATENATE("NC-",VLOOKUP(B340,'U17 Non Counters'!$B$3:$D$86,3,FALSE)))</f>
        <v>ISA</v>
      </c>
      <c r="G340" s="50"/>
      <c r="J340" s="50" t="e">
        <f ca="1">IFERROR(INDIRECT("'"&amp;F340&amp;"'!D17"),VLOOKUP(B340,'U17 Non Counters'!$B$3:$D$86,2,FALSE))</f>
        <v>#N/A</v>
      </c>
    </row>
    <row r="341" spans="1:10" ht="15" x14ac:dyDescent="0.25">
      <c r="A341" s="50"/>
      <c r="B341" s="50">
        <f>'Lane Draws'!BG7</f>
        <v>77</v>
      </c>
      <c r="C341" s="50">
        <v>6</v>
      </c>
      <c r="D341" s="50" t="str">
        <f t="shared" ca="1" si="46"/>
        <v/>
      </c>
      <c r="E341" s="50" t="str">
        <f t="shared" ca="1" si="47"/>
        <v/>
      </c>
      <c r="F341" s="50" t="str">
        <f>IFERROR(IF(B341="","",VLOOKUP(B341,Teams!$A$12:$B$29,2,FALSE)),CONCATENATE("NC-",VLOOKUP(B341,'U17 Non Counters'!$B$3:$D$86,3,FALSE)))</f>
        <v>MAC_PSH</v>
      </c>
      <c r="G341" s="50"/>
      <c r="J341" s="50" t="e">
        <f ca="1">IFERROR(INDIRECT("'"&amp;F341&amp;"'!D17"),VLOOKUP(B341,'U17 Non Counters'!$B$3:$D$86,2,FALSE))</f>
        <v>#N/A</v>
      </c>
    </row>
    <row r="342" spans="1:10" ht="15" x14ac:dyDescent="0.25">
      <c r="A342" s="50"/>
      <c r="B342" s="50">
        <f>'Lane Draws'!BG8</f>
        <v>44</v>
      </c>
      <c r="C342" s="50">
        <v>7</v>
      </c>
      <c r="D342" s="50" t="str">
        <f t="shared" ca="1" si="46"/>
        <v/>
      </c>
      <c r="E342" s="50" t="str">
        <f t="shared" ca="1" si="47"/>
        <v/>
      </c>
      <c r="F342" s="50" t="str">
        <f>IFERROR(IF(B342="","",VLOOKUP(B342,Teams!$A$12:$B$29,2,FALSE)),CONCATENATE("NC-",VLOOKUP(B342,'U17 Non Counters'!$B$3:$D$86,3,FALSE)))</f>
        <v>DHH</v>
      </c>
      <c r="G342" s="50"/>
      <c r="J342" s="50" t="e">
        <f ca="1">IFERROR(INDIRECT("'"&amp;F342&amp;"'!D17"),VLOOKUP(B342,'U17 Non Counters'!$B$3:$D$86,2,FALSE))</f>
        <v>#N/A</v>
      </c>
    </row>
    <row r="343" spans="1:10" ht="15" x14ac:dyDescent="0.25">
      <c r="A343" s="50"/>
      <c r="B343" s="50">
        <f>'Lane Draws'!BG9</f>
        <v>11</v>
      </c>
      <c r="C343" s="50">
        <v>8</v>
      </c>
      <c r="D343" s="50" t="str">
        <f t="shared" ca="1" si="46"/>
        <v/>
      </c>
      <c r="E343" s="50" t="str">
        <f t="shared" ca="1" si="47"/>
        <v/>
      </c>
      <c r="F343" s="50" t="str">
        <f>IFERROR(IF(B343="","",VLOOKUP(B343,Teams!$A$12:$B$29,2,FALSE)),CONCATENATE("NC-",VLOOKUP(B343,'U17 Non Counters'!$B$3:$D$86,3,FALSE)))</f>
        <v>AAAC</v>
      </c>
      <c r="G343" s="50"/>
      <c r="J343" s="50" t="e">
        <f ca="1">IFERROR(INDIRECT("'"&amp;F343&amp;"'!D17"),VLOOKUP(B343,'U17 Non Counters'!$B$3:$D$86,2,FALSE))</f>
        <v>#N/A</v>
      </c>
    </row>
    <row r="345" spans="1:10" ht="15" x14ac:dyDescent="0.25">
      <c r="A345" s="51" t="s">
        <v>52</v>
      </c>
      <c r="B345" s="51" t="s">
        <v>66</v>
      </c>
      <c r="C345" s="51" t="s">
        <v>54</v>
      </c>
      <c r="D345" s="51" t="s">
        <v>55</v>
      </c>
      <c r="E345" s="51"/>
      <c r="F345" s="51"/>
      <c r="G345" s="50"/>
    </row>
    <row r="346" spans="1:10" ht="15" x14ac:dyDescent="0.25">
      <c r="A346" s="50">
        <v>11</v>
      </c>
      <c r="B346" s="50">
        <v>1</v>
      </c>
      <c r="C346" s="50">
        <v>1</v>
      </c>
      <c r="D346" s="50" t="s">
        <v>93</v>
      </c>
      <c r="E346" s="50"/>
      <c r="F346" s="50"/>
      <c r="G346" s="50"/>
    </row>
    <row r="347" spans="1:10" ht="15" x14ac:dyDescent="0.25">
      <c r="A347" s="51" t="s">
        <v>56</v>
      </c>
      <c r="B347" s="51" t="s">
        <v>57</v>
      </c>
      <c r="C347" s="51" t="s">
        <v>58</v>
      </c>
      <c r="D347" s="51" t="s">
        <v>59</v>
      </c>
      <c r="E347" s="51" t="s">
        <v>60</v>
      </c>
      <c r="F347" s="51" t="s">
        <v>61</v>
      </c>
      <c r="G347" s="50"/>
    </row>
    <row r="348" spans="1:10" ht="15" x14ac:dyDescent="0.25">
      <c r="A348" s="50"/>
      <c r="B348" s="50">
        <f>'Lane Draws'!DL2</f>
        <v>3</v>
      </c>
      <c r="C348" s="50">
        <v>1</v>
      </c>
      <c r="D348" s="50" t="s">
        <v>62</v>
      </c>
      <c r="E348" s="50" t="s">
        <v>62</v>
      </c>
      <c r="F348" s="50" t="str">
        <f t="shared" ref="F348:F355" si="48">VLOOKUP(B348,$B$1:$C$16,2,FALSE)</f>
        <v>BSAC</v>
      </c>
      <c r="G348" s="50"/>
    </row>
    <row r="349" spans="1:10" ht="15" x14ac:dyDescent="0.25">
      <c r="A349" s="50"/>
      <c r="B349" s="50">
        <f>'Lane Draws'!DL3</f>
        <v>4</v>
      </c>
      <c r="C349" s="50">
        <v>2</v>
      </c>
      <c r="D349" s="50" t="s">
        <v>62</v>
      </c>
      <c r="E349" s="50" t="s">
        <v>62</v>
      </c>
      <c r="F349" s="50" t="str">
        <f t="shared" si="48"/>
        <v>DHH</v>
      </c>
      <c r="G349" s="50"/>
    </row>
    <row r="350" spans="1:10" ht="15" x14ac:dyDescent="0.25">
      <c r="A350" s="50"/>
      <c r="B350" s="50">
        <f>'Lane Draws'!DL4</f>
        <v>5</v>
      </c>
      <c r="C350" s="50">
        <v>3</v>
      </c>
      <c r="D350" s="50" t="s">
        <v>62</v>
      </c>
      <c r="E350" s="50" t="s">
        <v>62</v>
      </c>
      <c r="F350" s="50" t="str">
        <f t="shared" si="48"/>
        <v>IH</v>
      </c>
      <c r="G350" s="50"/>
    </row>
    <row r="351" spans="1:10" ht="15" x14ac:dyDescent="0.25">
      <c r="A351" s="50"/>
      <c r="B351" s="50">
        <f>'Lane Draws'!DL5</f>
        <v>6</v>
      </c>
      <c r="C351" s="50">
        <v>4</v>
      </c>
      <c r="D351" s="50" t="s">
        <v>62</v>
      </c>
      <c r="E351" s="50" t="s">
        <v>62</v>
      </c>
      <c r="F351" s="50" t="str">
        <f t="shared" si="48"/>
        <v>ISA</v>
      </c>
      <c r="G351" s="50"/>
    </row>
    <row r="352" spans="1:10" ht="15" x14ac:dyDescent="0.25">
      <c r="A352" s="50"/>
      <c r="B352" s="50">
        <f>'Lane Draws'!DL6</f>
        <v>7</v>
      </c>
      <c r="C352" s="50">
        <v>5</v>
      </c>
      <c r="D352" s="50" t="s">
        <v>62</v>
      </c>
      <c r="E352" s="50" t="s">
        <v>62</v>
      </c>
      <c r="F352" s="50" t="str">
        <f t="shared" si="48"/>
        <v>MAC_PSH</v>
      </c>
      <c r="G352" s="50"/>
    </row>
    <row r="353" spans="1:7" ht="15" x14ac:dyDescent="0.25">
      <c r="A353" s="50"/>
      <c r="B353" s="50">
        <f>'Lane Draws'!DL7</f>
        <v>8</v>
      </c>
      <c r="C353" s="50">
        <v>6</v>
      </c>
      <c r="D353" s="50" t="s">
        <v>62</v>
      </c>
      <c r="E353" s="50" t="s">
        <v>62</v>
      </c>
      <c r="F353" s="50" t="str">
        <f t="shared" si="48"/>
        <v>TN</v>
      </c>
      <c r="G353" s="50"/>
    </row>
    <row r="354" spans="1:7" ht="15" x14ac:dyDescent="0.25">
      <c r="A354" s="50"/>
      <c r="B354" s="50">
        <f>'Lane Draws'!DL8</f>
        <v>1</v>
      </c>
      <c r="C354" s="50">
        <v>7</v>
      </c>
      <c r="D354" s="50"/>
      <c r="E354" s="50"/>
      <c r="F354" s="50" t="str">
        <f t="shared" si="48"/>
        <v>AAAC</v>
      </c>
      <c r="G354" s="50"/>
    </row>
    <row r="355" spans="1:7" ht="15" x14ac:dyDescent="0.25">
      <c r="A355" s="50"/>
      <c r="B355" s="50">
        <f>'Lane Draws'!DL9</f>
        <v>2</v>
      </c>
      <c r="C355" s="50">
        <v>8</v>
      </c>
      <c r="D355" s="50" t="s">
        <v>62</v>
      </c>
      <c r="E355" s="50" t="s">
        <v>62</v>
      </c>
      <c r="F355" s="50" t="str">
        <f t="shared" si="48"/>
        <v>ADAC</v>
      </c>
      <c r="G355" s="50"/>
    </row>
    <row r="357" spans="1:7" ht="15" x14ac:dyDescent="0.25">
      <c r="A357" s="51" t="s">
        <v>52</v>
      </c>
      <c r="B357" s="51" t="s">
        <v>66</v>
      </c>
      <c r="C357" s="51" t="s">
        <v>54</v>
      </c>
      <c r="D357" s="51" t="s">
        <v>55</v>
      </c>
      <c r="E357" s="51"/>
      <c r="F357" s="51"/>
      <c r="G357" s="50"/>
    </row>
    <row r="358" spans="1:7" ht="15" x14ac:dyDescent="0.25">
      <c r="A358" s="50">
        <v>12</v>
      </c>
      <c r="B358" s="50">
        <v>1</v>
      </c>
      <c r="C358" s="50">
        <v>1</v>
      </c>
      <c r="D358" s="50" t="s">
        <v>94</v>
      </c>
      <c r="E358" s="50"/>
      <c r="F358" s="50"/>
      <c r="G358" s="50"/>
    </row>
    <row r="359" spans="1:7" ht="15" x14ac:dyDescent="0.25">
      <c r="A359" s="51" t="s">
        <v>56</v>
      </c>
      <c r="B359" s="51" t="s">
        <v>57</v>
      </c>
      <c r="C359" s="51" t="s">
        <v>58</v>
      </c>
      <c r="D359" s="51" t="s">
        <v>59</v>
      </c>
      <c r="E359" s="51" t="s">
        <v>60</v>
      </c>
      <c r="F359" s="51" t="s">
        <v>61</v>
      </c>
      <c r="G359" s="50"/>
    </row>
    <row r="360" spans="1:7" ht="15" x14ac:dyDescent="0.25">
      <c r="A360" s="50"/>
      <c r="B360" s="50">
        <f>'Lane Draws'!DO2</f>
        <v>22</v>
      </c>
      <c r="C360" s="50">
        <v>1</v>
      </c>
      <c r="D360" s="50" t="s">
        <v>62</v>
      </c>
      <c r="E360" s="50" t="s">
        <v>62</v>
      </c>
      <c r="F360" s="50" t="str">
        <f t="shared" ref="F360:F367" si="49">VLOOKUP(B360,$B$1:$C$16,2,FALSE)</f>
        <v>ADAC</v>
      </c>
      <c r="G360" s="50"/>
    </row>
    <row r="361" spans="1:7" ht="15" x14ac:dyDescent="0.25">
      <c r="A361" s="50"/>
      <c r="B361" s="50">
        <f>'Lane Draws'!DO3</f>
        <v>33</v>
      </c>
      <c r="C361" s="50">
        <v>2</v>
      </c>
      <c r="D361" s="50" t="s">
        <v>62</v>
      </c>
      <c r="E361" s="50" t="s">
        <v>62</v>
      </c>
      <c r="F361" s="50" t="str">
        <f t="shared" si="49"/>
        <v>BSAC</v>
      </c>
      <c r="G361" s="50"/>
    </row>
    <row r="362" spans="1:7" ht="15" x14ac:dyDescent="0.25">
      <c r="A362" s="50"/>
      <c r="B362" s="50">
        <f>'Lane Draws'!DO4</f>
        <v>44</v>
      </c>
      <c r="C362" s="50">
        <v>3</v>
      </c>
      <c r="D362" s="50" t="s">
        <v>62</v>
      </c>
      <c r="E362" s="50" t="s">
        <v>62</v>
      </c>
      <c r="F362" s="50" t="str">
        <f t="shared" si="49"/>
        <v>DHH</v>
      </c>
      <c r="G362" s="50"/>
    </row>
    <row r="363" spans="1:7" ht="15" x14ac:dyDescent="0.25">
      <c r="A363" s="50"/>
      <c r="B363" s="50">
        <f>'Lane Draws'!DO5</f>
        <v>55</v>
      </c>
      <c r="C363" s="50">
        <v>4</v>
      </c>
      <c r="D363" s="50"/>
      <c r="E363" s="50"/>
      <c r="F363" s="50" t="str">
        <f t="shared" si="49"/>
        <v>IH</v>
      </c>
      <c r="G363" s="50"/>
    </row>
    <row r="364" spans="1:7" ht="15" x14ac:dyDescent="0.25">
      <c r="A364" s="50"/>
      <c r="B364" s="50">
        <f>'Lane Draws'!DO6</f>
        <v>66</v>
      </c>
      <c r="C364" s="50">
        <v>5</v>
      </c>
      <c r="D364" s="50" t="s">
        <v>62</v>
      </c>
      <c r="E364" s="50" t="s">
        <v>62</v>
      </c>
      <c r="F364" s="50" t="str">
        <f t="shared" si="49"/>
        <v>ISA</v>
      </c>
      <c r="G364" s="50"/>
    </row>
    <row r="365" spans="1:7" ht="15" x14ac:dyDescent="0.25">
      <c r="A365" s="50"/>
      <c r="B365" s="50">
        <f>'Lane Draws'!DO7</f>
        <v>77</v>
      </c>
      <c r="C365" s="50">
        <v>6</v>
      </c>
      <c r="D365" s="50" t="s">
        <v>62</v>
      </c>
      <c r="E365" s="50" t="s">
        <v>62</v>
      </c>
      <c r="F365" s="50" t="str">
        <f t="shared" si="49"/>
        <v>MAC_PSH</v>
      </c>
      <c r="G365" s="50"/>
    </row>
    <row r="366" spans="1:7" ht="15" x14ac:dyDescent="0.25">
      <c r="A366" s="50"/>
      <c r="B366" s="50">
        <f>'Lane Draws'!DO8</f>
        <v>88</v>
      </c>
      <c r="C366" s="50">
        <v>7</v>
      </c>
      <c r="D366" s="50" t="s">
        <v>62</v>
      </c>
      <c r="E366" s="50" t="s">
        <v>62</v>
      </c>
      <c r="F366" s="50" t="str">
        <f t="shared" si="49"/>
        <v>TN</v>
      </c>
      <c r="G366" s="50"/>
    </row>
    <row r="367" spans="1:7" ht="15" x14ac:dyDescent="0.25">
      <c r="A367" s="50"/>
      <c r="B367" s="50">
        <f>'Lane Draws'!DO9</f>
        <v>11</v>
      </c>
      <c r="C367" s="50">
        <v>8</v>
      </c>
      <c r="D367" s="50" t="s">
        <v>62</v>
      </c>
      <c r="E367" s="50" t="s">
        <v>62</v>
      </c>
      <c r="F367" s="50" t="str">
        <f t="shared" si="49"/>
        <v>AAAC</v>
      </c>
      <c r="G367" s="5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41</vt:i4>
      </vt:variant>
      <vt:variant>
        <vt:lpstr>Named Ranges</vt:lpstr>
      </vt:variant>
      <vt:variant>
        <vt:i4>7</vt:i4>
      </vt:variant>
    </vt:vector>
  </HeadingPairs>
  <TitlesOfParts>
    <vt:vector size="48" baseType="lpstr">
      <vt:lpstr>Match 3 Timetable</vt:lpstr>
      <vt:lpstr>Teams</vt:lpstr>
      <vt:lpstr>AAAC-U17</vt:lpstr>
      <vt:lpstr>AAAC-U20</vt:lpstr>
      <vt:lpstr>ADAC-U17</vt:lpstr>
      <vt:lpstr>ADAC-U20</vt:lpstr>
      <vt:lpstr>BSAC-U17</vt:lpstr>
      <vt:lpstr>BSAC-U20</vt:lpstr>
      <vt:lpstr>DHH-U17</vt:lpstr>
      <vt:lpstr>DHH-U20</vt:lpstr>
      <vt:lpstr>IH-U17</vt:lpstr>
      <vt:lpstr>IH-U20</vt:lpstr>
      <vt:lpstr>ISA-U17</vt:lpstr>
      <vt:lpstr>ISA-U20</vt:lpstr>
      <vt:lpstr>MAC_PSH-U17</vt:lpstr>
      <vt:lpstr>MAC_PSH-U20</vt:lpstr>
      <vt:lpstr>TN-U17</vt:lpstr>
      <vt:lpstr>TN-U20</vt:lpstr>
      <vt:lpstr>U17 Non Counters</vt:lpstr>
      <vt:lpstr>U20 Non Counters</vt:lpstr>
      <vt:lpstr>Start lists</vt:lpstr>
      <vt:lpstr>Lane Draws</vt:lpstr>
      <vt:lpstr>U17M HJ</vt:lpstr>
      <vt:lpstr>U20M HJ</vt:lpstr>
      <vt:lpstr>U20W HT</vt:lpstr>
      <vt:lpstr>U17M HT</vt:lpstr>
      <vt:lpstr>U20M HT</vt:lpstr>
      <vt:lpstr>U17M JT</vt:lpstr>
      <vt:lpstr>U17W PV</vt:lpstr>
      <vt:lpstr>U20W PV</vt:lpstr>
      <vt:lpstr>U17M SP</vt:lpstr>
      <vt:lpstr>U20M SP</vt:lpstr>
      <vt:lpstr>U17W JT</vt:lpstr>
      <vt:lpstr>U17W HJ</vt:lpstr>
      <vt:lpstr>U20W HJ</vt:lpstr>
      <vt:lpstr>U20W LJ</vt:lpstr>
      <vt:lpstr>U20M LJ</vt:lpstr>
      <vt:lpstr>Track Results</vt:lpstr>
      <vt:lpstr>Field Results</vt:lpstr>
      <vt:lpstr>Points</vt:lpstr>
      <vt:lpstr>Lynx</vt:lpstr>
      <vt:lpstr>'Match 3 Timetable'!_GoBack</vt:lpstr>
      <vt:lpstr>'Field Results'!Print_Area</vt:lpstr>
      <vt:lpstr>'Match 3 Timetable'!Print_Area</vt:lpstr>
      <vt:lpstr>'Start lists'!Print_Area</vt:lpstr>
      <vt:lpstr>'Track Results'!Print_Area</vt:lpstr>
      <vt:lpstr>'Field Results'!Print_Titles</vt:lpstr>
      <vt:lpstr>'Track Results'!Print_Titles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ADC</dc:creator>
  <cp:lastModifiedBy>Alasdhair Love</cp:lastModifiedBy>
  <cp:lastPrinted>2018-04-23T08:20:40Z</cp:lastPrinted>
  <dcterms:created xsi:type="dcterms:W3CDTF">2012-04-04T20:04:32Z</dcterms:created>
  <dcterms:modified xsi:type="dcterms:W3CDTF">2018-04-24T14:20:18Z</dcterms:modified>
</cp:coreProperties>
</file>